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CF Sugar Manufacturer with SD" sheetId="1" r:id="rId1"/>
  </sheets>
  <calcPr calcId="145621"/>
</workbook>
</file>

<file path=xl/calcChain.xml><?xml version="1.0" encoding="utf-8"?>
<calcChain xmlns="http://schemas.openxmlformats.org/spreadsheetml/2006/main">
  <c r="E36" i="1" l="1"/>
  <c r="F36" i="1" s="1"/>
  <c r="E35" i="1"/>
  <c r="F35" i="1" s="1"/>
  <c r="F37" i="1" s="1"/>
  <c r="C28" i="1"/>
  <c r="D28" i="1" s="1"/>
  <c r="E28" i="1" s="1"/>
  <c r="F28" i="1" s="1"/>
  <c r="B22" i="1"/>
  <c r="C18" i="1"/>
  <c r="D18" i="1" s="1"/>
  <c r="C15" i="1"/>
  <c r="D15" i="1" s="1"/>
  <c r="E15" i="1" s="1"/>
  <c r="F15" i="1" s="1"/>
  <c r="B13" i="1"/>
  <c r="C12" i="1"/>
  <c r="C13" i="1" s="1"/>
  <c r="D8" i="1"/>
  <c r="E8" i="1" s="1"/>
  <c r="F7" i="1"/>
  <c r="E7" i="1"/>
  <c r="D7" i="1"/>
  <c r="C7" i="1"/>
  <c r="C9" i="1" s="1"/>
  <c r="B5" i="1"/>
  <c r="B6" i="1" s="1"/>
  <c r="C4" i="1"/>
  <c r="C5" i="1" s="1"/>
  <c r="C6" i="1" s="1"/>
  <c r="B24" i="1" l="1"/>
  <c r="B25" i="1" s="1"/>
  <c r="B11" i="1"/>
  <c r="B17" i="1" s="1"/>
  <c r="B19" i="1" s="1"/>
  <c r="B20" i="1" s="1"/>
  <c r="B21" i="1" s="1"/>
  <c r="B27" i="1"/>
  <c r="B31" i="1" s="1"/>
  <c r="C24" i="1"/>
  <c r="C25" i="1" s="1"/>
  <c r="C26" i="1" s="1"/>
  <c r="C11" i="1"/>
  <c r="C17" i="1" s="1"/>
  <c r="C19" i="1" s="1"/>
  <c r="C20" i="1" s="1"/>
  <c r="C21" i="1" s="1"/>
  <c r="B14" i="1"/>
  <c r="E9" i="1"/>
  <c r="F8" i="1"/>
  <c r="F9" i="1" s="1"/>
  <c r="E18" i="1"/>
  <c r="D22" i="1"/>
  <c r="D4" i="1"/>
  <c r="C22" i="1"/>
  <c r="D9" i="1"/>
  <c r="D12" i="1"/>
  <c r="D13" i="1" l="1"/>
  <c r="E12" i="1"/>
  <c r="C14" i="1"/>
  <c r="E22" i="1"/>
  <c r="F18" i="1"/>
  <c r="F22" i="1" s="1"/>
  <c r="D5" i="1"/>
  <c r="D6" i="1" s="1"/>
  <c r="E4" i="1"/>
  <c r="C27" i="1"/>
  <c r="C31" i="1" s="1"/>
  <c r="E5" i="1" l="1"/>
  <c r="E6" i="1" s="1"/>
  <c r="F4" i="1"/>
  <c r="F5" i="1" s="1"/>
  <c r="F6" i="1" s="1"/>
  <c r="D24" i="1"/>
  <c r="D25" i="1" s="1"/>
  <c r="D26" i="1" s="1"/>
  <c r="D27" i="1" s="1"/>
  <c r="D31" i="1" s="1"/>
  <c r="D11" i="1"/>
  <c r="D17" i="1" s="1"/>
  <c r="D19" i="1" s="1"/>
  <c r="D20" i="1" s="1"/>
  <c r="D21" i="1" s="1"/>
  <c r="E13" i="1"/>
  <c r="F12" i="1"/>
  <c r="F13" i="1" s="1"/>
  <c r="D14" i="1"/>
  <c r="F14" i="1" l="1"/>
  <c r="F24" i="1"/>
  <c r="F25" i="1" s="1"/>
  <c r="F11" i="1"/>
  <c r="F17" i="1" s="1"/>
  <c r="F19" i="1" s="1"/>
  <c r="F20" i="1" s="1"/>
  <c r="F21" i="1" s="1"/>
  <c r="F30" i="1" s="1"/>
  <c r="E24" i="1"/>
  <c r="E25" i="1" s="1"/>
  <c r="E26" i="1" s="1"/>
  <c r="E27" i="1" s="1"/>
  <c r="E31" i="1" s="1"/>
  <c r="E11" i="1"/>
  <c r="E17" i="1" s="1"/>
  <c r="E19" i="1" s="1"/>
  <c r="E20" i="1" s="1"/>
  <c r="E21" i="1" s="1"/>
  <c r="F26" i="1" l="1"/>
  <c r="F27" i="1" s="1"/>
  <c r="F31" i="1" s="1"/>
  <c r="E33" i="1" s="1"/>
  <c r="E14" i="1"/>
</calcChain>
</file>

<file path=xl/sharedStrings.xml><?xml version="1.0" encoding="utf-8"?>
<sst xmlns="http://schemas.openxmlformats.org/spreadsheetml/2006/main" count="43" uniqueCount="43">
  <si>
    <t>Year 1</t>
  </si>
  <si>
    <t>Year 2</t>
  </si>
  <si>
    <t>Year 3</t>
  </si>
  <si>
    <t>Year 4</t>
  </si>
  <si>
    <t>Year 5</t>
  </si>
  <si>
    <t>Price</t>
  </si>
  <si>
    <t>Quantity Total</t>
  </si>
  <si>
    <t>Quantity Regular Sugar</t>
  </si>
  <si>
    <t>(=) Revenue Regular Sugar</t>
  </si>
  <si>
    <t>Price Organic Sugar</t>
  </si>
  <si>
    <t>Quantity Organic Sugar</t>
  </si>
  <si>
    <t>(=) Revenue Organic Sugar</t>
  </si>
  <si>
    <t>Growth in Sales</t>
  </si>
  <si>
    <t>(=) Total Revenue</t>
  </si>
  <si>
    <t>Average Variable Cost</t>
  </si>
  <si>
    <t>(-) Variable Cost</t>
  </si>
  <si>
    <t>%Gross Margin</t>
  </si>
  <si>
    <t>(-) Fixed Costs</t>
  </si>
  <si>
    <t>(+) Energy Savings on Fixed Costs</t>
  </si>
  <si>
    <t>(=) EBITDA</t>
  </si>
  <si>
    <t>(-) Depreciation and Amortization</t>
  </si>
  <si>
    <t>(=) EBIT</t>
  </si>
  <si>
    <t>(-) Income Taxes (34%)</t>
  </si>
  <si>
    <t>(=) NOPLAT</t>
  </si>
  <si>
    <t>(+) Depreciation</t>
  </si>
  <si>
    <t>C2C cycle (days)</t>
  </si>
  <si>
    <t>Revenue per day</t>
  </si>
  <si>
    <t>WCR</t>
  </si>
  <si>
    <t>(+-) Working Capital</t>
  </si>
  <si>
    <t>(=) Operational Cash Flow</t>
  </si>
  <si>
    <t>CAPEX</t>
  </si>
  <si>
    <t>Additional CAPEX</t>
  </si>
  <si>
    <t>(+) Terminal Value</t>
  </si>
  <si>
    <t>(=) Enterprise Cash Flow</t>
  </si>
  <si>
    <t>Enterprise Value</t>
  </si>
  <si>
    <t>WACC</t>
  </si>
  <si>
    <t>Capital Structure</t>
  </si>
  <si>
    <t>Cost</t>
  </si>
  <si>
    <t>Net cost</t>
  </si>
  <si>
    <t>Weighted</t>
  </si>
  <si>
    <t>Debt</t>
  </si>
  <si>
    <t>Equity</t>
  </si>
  <si>
    <t>Wacc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</si>
</sst>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%"/>
    <numFmt numFmtId="165" formatCode="#,##0.0;\-#,##0.0"/>
  </numFmts>
  <fonts count="6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i/>
      <sz val="8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/>
      <diagonal/>
    </border>
    <border>
      <left/>
      <right/>
      <top style="thin">
        <color indexed="55"/>
      </top>
      <bottom style="thin">
        <color indexed="64"/>
      </bottom>
      <diagonal/>
    </border>
    <border>
      <left/>
      <right/>
      <top/>
      <bottom style="thin">
        <color indexed="55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8">
    <xf numFmtId="0" fontId="0" fillId="0" borderId="0" xfId="0"/>
    <xf numFmtId="49" fontId="0" fillId="2" borderId="0" xfId="0" applyNumberFormat="1" applyFill="1"/>
    <xf numFmtId="0" fontId="2" fillId="2" borderId="1" xfId="0" applyFont="1" applyFill="1" applyBorder="1" applyAlignment="1">
      <alignment horizontal="center"/>
    </xf>
    <xf numFmtId="0" fontId="0" fillId="2" borderId="0" xfId="0" applyFill="1"/>
    <xf numFmtId="49" fontId="3" fillId="2" borderId="2" xfId="0" applyNumberFormat="1" applyFont="1" applyFill="1" applyBorder="1"/>
    <xf numFmtId="0" fontId="0" fillId="3" borderId="2" xfId="0" applyFill="1" applyBorder="1"/>
    <xf numFmtId="37" fontId="0" fillId="3" borderId="2" xfId="0" applyNumberFormat="1" applyFill="1" applyBorder="1"/>
    <xf numFmtId="37" fontId="0" fillId="3" borderId="3" xfId="0" applyNumberFormat="1" applyFill="1" applyBorder="1"/>
    <xf numFmtId="164" fontId="0" fillId="3" borderId="4" xfId="1" applyNumberFormat="1" applyFont="1" applyFill="1" applyBorder="1"/>
    <xf numFmtId="165" fontId="0" fillId="3" borderId="2" xfId="0" applyNumberFormat="1" applyFill="1" applyBorder="1"/>
    <xf numFmtId="49" fontId="4" fillId="2" borderId="2" xfId="0" applyNumberFormat="1" applyFont="1" applyFill="1" applyBorder="1" applyAlignment="1">
      <alignment horizontal="left" indent="1"/>
    </xf>
    <xf numFmtId="9" fontId="4" fillId="2" borderId="2" xfId="1" applyFont="1" applyFill="1" applyBorder="1"/>
    <xf numFmtId="37" fontId="0" fillId="3" borderId="5" xfId="0" applyNumberFormat="1" applyFill="1" applyBorder="1"/>
    <xf numFmtId="0" fontId="0" fillId="2" borderId="2" xfId="0" applyFill="1" applyBorder="1"/>
    <xf numFmtId="0" fontId="3" fillId="2" borderId="2" xfId="0" applyFont="1" applyFill="1" applyBorder="1"/>
    <xf numFmtId="49" fontId="0" fillId="2" borderId="2" xfId="0" applyNumberFormat="1" applyFill="1" applyBorder="1"/>
    <xf numFmtId="49" fontId="3" fillId="2" borderId="0" xfId="0" applyNumberFormat="1" applyFont="1" applyFill="1"/>
    <xf numFmtId="0" fontId="4" fillId="2" borderId="5" xfId="0" applyFont="1" applyFill="1" applyBorder="1"/>
    <xf numFmtId="37" fontId="0" fillId="2" borderId="2" xfId="0" applyNumberFormat="1" applyFill="1" applyBorder="1"/>
    <xf numFmtId="0" fontId="5" fillId="2" borderId="0" xfId="0" applyFont="1" applyFill="1"/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/>
    <xf numFmtId="9" fontId="0" fillId="3" borderId="2" xfId="1" applyFont="1" applyFill="1" applyBorder="1"/>
    <xf numFmtId="164" fontId="0" fillId="3" borderId="2" xfId="1" applyNumberFormat="1" applyFont="1" applyFill="1" applyBorder="1"/>
    <xf numFmtId="164" fontId="0" fillId="3" borderId="2" xfId="0" applyNumberFormat="1" applyFill="1" applyBorder="1"/>
    <xf numFmtId="9" fontId="0" fillId="2" borderId="2" xfId="1" applyFont="1" applyFill="1" applyBorder="1"/>
    <xf numFmtId="10" fontId="0" fillId="2" borderId="0" xfId="0" applyNumberFormat="1" applyFill="1"/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workbookViewId="0">
      <selection activeCell="A14" sqref="A14"/>
    </sheetView>
  </sheetViews>
  <sheetFormatPr defaultRowHeight="12.75" x14ac:dyDescent="0.2"/>
  <cols>
    <col min="1" max="1" width="30.5703125" bestFit="1" customWidth="1"/>
    <col min="2" max="2" width="9.7109375" bestFit="1" customWidth="1"/>
    <col min="3" max="3" width="11" customWidth="1"/>
    <col min="4" max="5" width="9.7109375" bestFit="1" customWidth="1"/>
    <col min="6" max="6" width="10.140625" bestFit="1" customWidth="1"/>
  </cols>
  <sheetData>
    <row r="1" spans="1:6" x14ac:dyDescent="0.2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1"/>
      <c r="B2" s="3"/>
      <c r="C2" s="3"/>
      <c r="D2" s="3"/>
      <c r="E2" s="3"/>
      <c r="F2" s="3"/>
    </row>
    <row r="3" spans="1:6" x14ac:dyDescent="0.2">
      <c r="A3" s="4" t="s">
        <v>5</v>
      </c>
      <c r="B3" s="5">
        <v>15</v>
      </c>
      <c r="C3" s="5">
        <v>16</v>
      </c>
      <c r="D3" s="5">
        <v>16</v>
      </c>
      <c r="E3" s="5">
        <v>16</v>
      </c>
      <c r="F3" s="5">
        <v>16</v>
      </c>
    </row>
    <row r="4" spans="1:6" x14ac:dyDescent="0.2">
      <c r="A4" s="4" t="s">
        <v>6</v>
      </c>
      <c r="B4" s="6">
        <v>400000</v>
      </c>
      <c r="C4" s="6">
        <f>B4*(1+C10)</f>
        <v>459999.99999999994</v>
      </c>
      <c r="D4" s="6">
        <f>C4*(1+D10)</f>
        <v>528999.99999999988</v>
      </c>
      <c r="E4" s="6">
        <f>D4*(1+E10)</f>
        <v>608349.99999999977</v>
      </c>
      <c r="F4" s="6">
        <f>E4*(1+F10)</f>
        <v>699602.49999999965</v>
      </c>
    </row>
    <row r="5" spans="1:6" x14ac:dyDescent="0.2">
      <c r="A5" s="4" t="s">
        <v>7</v>
      </c>
      <c r="B5" s="6">
        <f>B4-B8</f>
        <v>400000</v>
      </c>
      <c r="C5" s="6">
        <f>C4-C8</f>
        <v>454999.99999999994</v>
      </c>
      <c r="D5" s="6">
        <f>D4-D8</f>
        <v>523249.99999999988</v>
      </c>
      <c r="E5" s="6">
        <f>E4-E8</f>
        <v>601737.49999999977</v>
      </c>
      <c r="F5" s="6">
        <f>F4-F8</f>
        <v>691998.12499999965</v>
      </c>
    </row>
    <row r="6" spans="1:6" x14ac:dyDescent="0.2">
      <c r="A6" s="4" t="s">
        <v>8</v>
      </c>
      <c r="B6" s="6">
        <f>B5*B3</f>
        <v>6000000</v>
      </c>
      <c r="C6" s="6">
        <f>C5*C3</f>
        <v>7279999.9999999991</v>
      </c>
      <c r="D6" s="6">
        <f>D5*D3</f>
        <v>8371999.9999999981</v>
      </c>
      <c r="E6" s="6">
        <f>E5*E3</f>
        <v>9627799.9999999963</v>
      </c>
      <c r="F6" s="6">
        <f>F5*F3</f>
        <v>11071969.999999994</v>
      </c>
    </row>
    <row r="7" spans="1:6" x14ac:dyDescent="0.2">
      <c r="A7" s="4" t="s">
        <v>9</v>
      </c>
      <c r="B7" s="6"/>
      <c r="C7" s="7">
        <f>C3*1.2</f>
        <v>19.2</v>
      </c>
      <c r="D7" s="7">
        <f>D3*1.2</f>
        <v>19.2</v>
      </c>
      <c r="E7" s="7">
        <f>E3*1.2</f>
        <v>19.2</v>
      </c>
      <c r="F7" s="7">
        <f>F3*1.2</f>
        <v>19.2</v>
      </c>
    </row>
    <row r="8" spans="1:6" x14ac:dyDescent="0.2">
      <c r="A8" s="4" t="s">
        <v>10</v>
      </c>
      <c r="B8" s="6"/>
      <c r="C8" s="6">
        <v>5000</v>
      </c>
      <c r="D8" s="6">
        <f>C8*(1+D10)</f>
        <v>5750</v>
      </c>
      <c r="E8" s="6">
        <f>D8*(1+E10)</f>
        <v>6612.4999999999991</v>
      </c>
      <c r="F8" s="6">
        <f>E8*(1+F10)</f>
        <v>7604.3749999999982</v>
      </c>
    </row>
    <row r="9" spans="1:6" x14ac:dyDescent="0.2">
      <c r="A9" s="4" t="s">
        <v>11</v>
      </c>
      <c r="B9" s="6"/>
      <c r="C9" s="7">
        <f>C8*C7</f>
        <v>96000</v>
      </c>
      <c r="D9" s="7">
        <f>D8*D7</f>
        <v>110400</v>
      </c>
      <c r="E9" s="7">
        <f>E8*E7</f>
        <v>126959.99999999997</v>
      </c>
      <c r="F9" s="7">
        <f>F8*F7</f>
        <v>146003.99999999997</v>
      </c>
    </row>
    <row r="10" spans="1:6" x14ac:dyDescent="0.2">
      <c r="A10" s="4" t="s">
        <v>12</v>
      </c>
      <c r="B10" s="6"/>
      <c r="C10" s="8">
        <v>0.15</v>
      </c>
      <c r="D10" s="8">
        <v>0.15</v>
      </c>
      <c r="E10" s="8">
        <v>0.15</v>
      </c>
      <c r="F10" s="8">
        <v>0.15</v>
      </c>
    </row>
    <row r="11" spans="1:6" x14ac:dyDescent="0.2">
      <c r="A11" s="4" t="s">
        <v>13</v>
      </c>
      <c r="B11" s="6">
        <f>B6+B9</f>
        <v>6000000</v>
      </c>
      <c r="C11" s="6">
        <f t="shared" ref="C11:F11" si="0">C6+C9</f>
        <v>7375999.9999999991</v>
      </c>
      <c r="D11" s="6">
        <f t="shared" si="0"/>
        <v>8482399.9999999981</v>
      </c>
      <c r="E11" s="6">
        <f t="shared" si="0"/>
        <v>9754759.9999999963</v>
      </c>
      <c r="F11" s="6">
        <f t="shared" si="0"/>
        <v>11217973.999999994</v>
      </c>
    </row>
    <row r="12" spans="1:6" x14ac:dyDescent="0.2">
      <c r="A12" s="4" t="s">
        <v>14</v>
      </c>
      <c r="B12" s="9">
        <v>-10</v>
      </c>
      <c r="C12" s="9">
        <f>B12*1.03</f>
        <v>-10.3</v>
      </c>
      <c r="D12" s="9">
        <f>C12*1.03</f>
        <v>-10.609000000000002</v>
      </c>
      <c r="E12" s="9">
        <f>D12*1.03</f>
        <v>-10.927270000000002</v>
      </c>
      <c r="F12" s="9">
        <f>E12*1.03</f>
        <v>-11.255088100000002</v>
      </c>
    </row>
    <row r="13" spans="1:6" x14ac:dyDescent="0.2">
      <c r="A13" s="4" t="s">
        <v>15</v>
      </c>
      <c r="B13" s="6">
        <f>B12*B4</f>
        <v>-4000000</v>
      </c>
      <c r="C13" s="6">
        <f>C12*C4</f>
        <v>-4738000</v>
      </c>
      <c r="D13" s="6">
        <f>D12*D4</f>
        <v>-5612161</v>
      </c>
      <c r="E13" s="6">
        <f>E12*E4</f>
        <v>-6647604.7044999981</v>
      </c>
      <c r="F13" s="6">
        <f>F12*F4</f>
        <v>-7874087.7724802475</v>
      </c>
    </row>
    <row r="14" spans="1:6" x14ac:dyDescent="0.2">
      <c r="A14" s="10" t="s">
        <v>16</v>
      </c>
      <c r="B14" s="11">
        <f t="shared" ref="B14:E14" si="1">(1+B13/B11)</f>
        <v>0.33333333333333337</v>
      </c>
      <c r="C14" s="11">
        <f t="shared" si="1"/>
        <v>0.35764642082429488</v>
      </c>
      <c r="D14" s="11">
        <f t="shared" si="1"/>
        <v>0.33837581344902368</v>
      </c>
      <c r="E14" s="11">
        <f t="shared" si="1"/>
        <v>0.31852708785249451</v>
      </c>
      <c r="F14" s="11">
        <f>(1+F13/F11)</f>
        <v>0.29808290048806929</v>
      </c>
    </row>
    <row r="15" spans="1:6" x14ac:dyDescent="0.2">
      <c r="A15" s="4" t="s">
        <v>17</v>
      </c>
      <c r="B15" s="12">
        <v>-800000</v>
      </c>
      <c r="C15" s="12">
        <f>B15*1.08</f>
        <v>-864000</v>
      </c>
      <c r="D15" s="12">
        <f>C15*1.08</f>
        <v>-933120.00000000012</v>
      </c>
      <c r="E15" s="12">
        <f>D15*1.08</f>
        <v>-1007769.6000000002</v>
      </c>
      <c r="F15" s="12">
        <f>E15*1.08</f>
        <v>-1088391.1680000003</v>
      </c>
    </row>
    <row r="16" spans="1:6" x14ac:dyDescent="0.2">
      <c r="A16" s="4" t="s">
        <v>18</v>
      </c>
      <c r="B16" s="12"/>
      <c r="C16" s="12">
        <v>15000</v>
      </c>
      <c r="D16" s="12">
        <v>15000</v>
      </c>
      <c r="E16" s="12">
        <v>15000</v>
      </c>
      <c r="F16" s="12">
        <v>15000</v>
      </c>
    </row>
    <row r="17" spans="1:6" x14ac:dyDescent="0.2">
      <c r="A17" s="4" t="s">
        <v>19</v>
      </c>
      <c r="B17" s="12">
        <f>B11+B13+B15+B16</f>
        <v>1200000</v>
      </c>
      <c r="C17" s="12">
        <f t="shared" ref="C17:F17" si="2">C11+C13+C15+C16</f>
        <v>1788999.9999999991</v>
      </c>
      <c r="D17" s="12">
        <f t="shared" si="2"/>
        <v>1952118.9999999981</v>
      </c>
      <c r="E17" s="12">
        <f t="shared" si="2"/>
        <v>2114385.6954999981</v>
      </c>
      <c r="F17" s="12">
        <f t="shared" si="2"/>
        <v>2270495.0595197463</v>
      </c>
    </row>
    <row r="18" spans="1:6" x14ac:dyDescent="0.2">
      <c r="A18" s="4" t="s">
        <v>20</v>
      </c>
      <c r="B18" s="12">
        <v>-200000</v>
      </c>
      <c r="C18" s="12">
        <f>B18*1.1</f>
        <v>-220000.00000000003</v>
      </c>
      <c r="D18" s="12">
        <f>C18*1.1</f>
        <v>-242000.00000000006</v>
      </c>
      <c r="E18" s="12">
        <f>D18*1.1</f>
        <v>-266200.00000000006</v>
      </c>
      <c r="F18" s="12">
        <f>E18*1.1</f>
        <v>-292820.00000000012</v>
      </c>
    </row>
    <row r="19" spans="1:6" x14ac:dyDescent="0.2">
      <c r="A19" s="13" t="s">
        <v>21</v>
      </c>
      <c r="B19" s="12">
        <f>B17+B18</f>
        <v>1000000</v>
      </c>
      <c r="C19" s="12">
        <f t="shared" ref="C19:F19" si="3">C17+C18</f>
        <v>1568999.9999999991</v>
      </c>
      <c r="D19" s="12">
        <f t="shared" si="3"/>
        <v>1710118.9999999981</v>
      </c>
      <c r="E19" s="12">
        <f t="shared" si="3"/>
        <v>1848185.6954999981</v>
      </c>
      <c r="F19" s="12">
        <f t="shared" si="3"/>
        <v>1977675.0595197463</v>
      </c>
    </row>
    <row r="20" spans="1:6" x14ac:dyDescent="0.2">
      <c r="A20" s="14" t="s">
        <v>22</v>
      </c>
      <c r="B20" s="12">
        <f>-B19*34%</f>
        <v>-340000</v>
      </c>
      <c r="C20" s="12">
        <f>-C19*34%</f>
        <v>-533459.99999999977</v>
      </c>
      <c r="D20" s="12">
        <f>-D19*34%</f>
        <v>-581440.45999999938</v>
      </c>
      <c r="E20" s="12">
        <f>-E19*34%</f>
        <v>-628383.13646999933</v>
      </c>
      <c r="F20" s="12">
        <f>-F19*34%</f>
        <v>-672409.52023671381</v>
      </c>
    </row>
    <row r="21" spans="1:6" x14ac:dyDescent="0.2">
      <c r="A21" s="15" t="s">
        <v>23</v>
      </c>
      <c r="B21" s="6">
        <f>B20+B19</f>
        <v>660000</v>
      </c>
      <c r="C21" s="6">
        <f>C20+C19</f>
        <v>1035539.9999999993</v>
      </c>
      <c r="D21" s="6">
        <f>D20+D19</f>
        <v>1128678.5399999986</v>
      </c>
      <c r="E21" s="6">
        <f>E20+E19</f>
        <v>1219802.5590299987</v>
      </c>
      <c r="F21" s="6">
        <f>F20+F19</f>
        <v>1305265.5392830325</v>
      </c>
    </row>
    <row r="22" spans="1:6" x14ac:dyDescent="0.2">
      <c r="A22" s="4" t="s">
        <v>24</v>
      </c>
      <c r="B22" s="6">
        <f>-B18</f>
        <v>200000</v>
      </c>
      <c r="C22" s="6">
        <f>-C18</f>
        <v>220000.00000000003</v>
      </c>
      <c r="D22" s="6">
        <f>-D18</f>
        <v>242000.00000000006</v>
      </c>
      <c r="E22" s="6">
        <f>-E18</f>
        <v>266200.00000000006</v>
      </c>
      <c r="F22" s="6">
        <f>-F18</f>
        <v>292820.00000000012</v>
      </c>
    </row>
    <row r="23" spans="1:6" x14ac:dyDescent="0.2">
      <c r="A23" s="16" t="s">
        <v>25</v>
      </c>
      <c r="B23" s="17">
        <v>40</v>
      </c>
      <c r="C23" s="17">
        <v>40</v>
      </c>
      <c r="D23" s="17">
        <v>40</v>
      </c>
      <c r="E23" s="17">
        <v>40</v>
      </c>
      <c r="F23" s="17">
        <v>40</v>
      </c>
    </row>
    <row r="24" spans="1:6" x14ac:dyDescent="0.2">
      <c r="A24" s="16" t="s">
        <v>26</v>
      </c>
      <c r="B24" s="6">
        <f>B6/365</f>
        <v>16438.35616438356</v>
      </c>
      <c r="C24" s="6">
        <f>C6/365</f>
        <v>19945.205479452052</v>
      </c>
      <c r="D24" s="6">
        <f>D6/365</f>
        <v>22936.98630136986</v>
      </c>
      <c r="E24" s="6">
        <f>E6/365</f>
        <v>26377.534246575331</v>
      </c>
      <c r="F24" s="6">
        <f>F6/365</f>
        <v>30334.164383561627</v>
      </c>
    </row>
    <row r="25" spans="1:6" x14ac:dyDescent="0.2">
      <c r="A25" s="16" t="s">
        <v>27</v>
      </c>
      <c r="B25" s="6">
        <f>B24*B23</f>
        <v>657534.24657534237</v>
      </c>
      <c r="C25" s="6">
        <f>C24*C23</f>
        <v>797808.21917808207</v>
      </c>
      <c r="D25" s="6">
        <f>D24*D23</f>
        <v>917479.45205479441</v>
      </c>
      <c r="E25" s="6">
        <f>E24*E23</f>
        <v>1055101.3698630133</v>
      </c>
      <c r="F25" s="6">
        <f>F24*F23</f>
        <v>1213366.5753424652</v>
      </c>
    </row>
    <row r="26" spans="1:6" x14ac:dyDescent="0.2">
      <c r="A26" s="1" t="s">
        <v>28</v>
      </c>
      <c r="B26" s="6">
        <v>-100000</v>
      </c>
      <c r="C26" s="6">
        <f>(C25-B25)*-1</f>
        <v>-140273.9726027397</v>
      </c>
      <c r="D26" s="6">
        <f>(D25-C25)*-1</f>
        <v>-119671.23287671234</v>
      </c>
      <c r="E26" s="6">
        <f>(E25-D25)*-1</f>
        <v>-137621.91780821886</v>
      </c>
      <c r="F26" s="6">
        <f>(F25-E25)*-1</f>
        <v>-158265.20547945192</v>
      </c>
    </row>
    <row r="27" spans="1:6" x14ac:dyDescent="0.2">
      <c r="A27" s="14" t="s">
        <v>29</v>
      </c>
      <c r="B27" s="12">
        <f>B26+B22+B21</f>
        <v>760000</v>
      </c>
      <c r="C27" s="12">
        <f t="shared" ref="C27:F27" si="4">C26+C22+C21</f>
        <v>1115266.0273972596</v>
      </c>
      <c r="D27" s="12">
        <f t="shared" si="4"/>
        <v>1251007.3071232864</v>
      </c>
      <c r="E27" s="12">
        <f t="shared" si="4"/>
        <v>1348380.6412217799</v>
      </c>
      <c r="F27" s="12">
        <f t="shared" si="4"/>
        <v>1439820.3338035806</v>
      </c>
    </row>
    <row r="28" spans="1:6" x14ac:dyDescent="0.2">
      <c r="A28" s="15" t="s">
        <v>30</v>
      </c>
      <c r="B28" s="6">
        <v>-500000</v>
      </c>
      <c r="C28" s="6">
        <f>B28*1.1</f>
        <v>-550000</v>
      </c>
      <c r="D28" s="6">
        <f>C28*1.1</f>
        <v>-605000</v>
      </c>
      <c r="E28" s="6">
        <f>D28*1.1</f>
        <v>-665500</v>
      </c>
      <c r="F28" s="6">
        <f>E28*1.1</f>
        <v>-732050.00000000012</v>
      </c>
    </row>
    <row r="29" spans="1:6" x14ac:dyDescent="0.2">
      <c r="A29" s="4" t="s">
        <v>31</v>
      </c>
      <c r="B29" s="6">
        <v>-200000</v>
      </c>
      <c r="C29" s="6">
        <v>-100000</v>
      </c>
      <c r="D29" s="6">
        <v>-100000</v>
      </c>
      <c r="E29" s="6"/>
      <c r="F29" s="6"/>
    </row>
    <row r="30" spans="1:6" x14ac:dyDescent="0.2">
      <c r="A30" s="4" t="s">
        <v>32</v>
      </c>
      <c r="B30" s="18"/>
      <c r="C30" s="18"/>
      <c r="D30" s="18"/>
      <c r="E30" s="18"/>
      <c r="F30" s="6">
        <f>F21/F37</f>
        <v>13057878.544248026</v>
      </c>
    </row>
    <row r="31" spans="1:6" x14ac:dyDescent="0.2">
      <c r="A31" s="4" t="s">
        <v>33</v>
      </c>
      <c r="B31" s="6">
        <f>SUM(B27:B30)</f>
        <v>60000</v>
      </c>
      <c r="C31" s="6">
        <f>SUM(C27:C30)</f>
        <v>465266.0273972596</v>
      </c>
      <c r="D31" s="6">
        <f>SUM(D27:D30)</f>
        <v>546007.30712328642</v>
      </c>
      <c r="E31" s="6">
        <f>SUM(E27:E30)</f>
        <v>682880.64122177986</v>
      </c>
      <c r="F31" s="6">
        <f>SUM(F27:F30)</f>
        <v>13765648.878051607</v>
      </c>
    </row>
    <row r="32" spans="1:6" x14ac:dyDescent="0.2">
      <c r="A32" s="1"/>
      <c r="B32" s="3"/>
      <c r="C32" s="3"/>
      <c r="D32" s="3"/>
      <c r="E32" s="3"/>
      <c r="F32" s="3"/>
    </row>
    <row r="33" spans="1:6" ht="15" x14ac:dyDescent="0.2">
      <c r="A33" s="1"/>
      <c r="B33" s="3"/>
      <c r="C33" s="19" t="s">
        <v>34</v>
      </c>
      <c r="D33" s="3"/>
      <c r="E33" s="6">
        <f>NPV(F37,B31:F31)</f>
        <v>9864784.5772822723</v>
      </c>
      <c r="F33" s="3"/>
    </row>
    <row r="34" spans="1:6" ht="25.5" x14ac:dyDescent="0.2">
      <c r="A34" s="20" t="s">
        <v>35</v>
      </c>
      <c r="B34" s="20"/>
      <c r="C34" s="21" t="s">
        <v>36</v>
      </c>
      <c r="D34" s="21" t="s">
        <v>37</v>
      </c>
      <c r="E34" s="21" t="s">
        <v>38</v>
      </c>
      <c r="F34" s="21" t="s">
        <v>39</v>
      </c>
    </row>
    <row r="35" spans="1:6" x14ac:dyDescent="0.2">
      <c r="A35" s="22" t="s">
        <v>40</v>
      </c>
      <c r="B35" s="3"/>
      <c r="C35" s="23">
        <v>0.4</v>
      </c>
      <c r="D35" s="23">
        <v>6.5000000000000002E-2</v>
      </c>
      <c r="E35" s="24">
        <f>D35*(1-0.34)</f>
        <v>4.2899999999999994E-2</v>
      </c>
      <c r="F35" s="25">
        <f>E35*C35</f>
        <v>1.7159999999999998E-2</v>
      </c>
    </row>
    <row r="36" spans="1:6" x14ac:dyDescent="0.2">
      <c r="A36" s="22" t="s">
        <v>41</v>
      </c>
      <c r="B36" s="3"/>
      <c r="C36" s="23">
        <v>0.6</v>
      </c>
      <c r="D36" s="23">
        <v>0.13800000000000001</v>
      </c>
      <c r="E36" s="26">
        <f>D36</f>
        <v>0.13800000000000001</v>
      </c>
      <c r="F36" s="25">
        <f>E36*C36</f>
        <v>8.2799999999999999E-2</v>
      </c>
    </row>
    <row r="37" spans="1:6" x14ac:dyDescent="0.2">
      <c r="A37" s="3" t="s">
        <v>42</v>
      </c>
      <c r="B37" s="3"/>
      <c r="C37" s="3"/>
      <c r="D37" s="3"/>
      <c r="E37" s="3"/>
      <c r="F37" s="27">
        <f>SUM(F35:F36)</f>
        <v>9.9959999999999993E-2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CF Sugar Manufacturer with SD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Mariath Zeidan</dc:creator>
  <cp:lastModifiedBy>Rodrigo Mariath Zeidan</cp:lastModifiedBy>
  <dcterms:created xsi:type="dcterms:W3CDTF">2015-09-08T03:21:41Z</dcterms:created>
  <dcterms:modified xsi:type="dcterms:W3CDTF">2015-09-08T03:21:55Z</dcterms:modified>
</cp:coreProperties>
</file>