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CF Sugar Manufacturer" sheetId="1" r:id="rId1"/>
  </sheets>
  <calcPr calcId="145621"/>
</workbook>
</file>

<file path=xl/calcChain.xml><?xml version="1.0" encoding="utf-8"?>
<calcChain xmlns="http://schemas.openxmlformats.org/spreadsheetml/2006/main">
  <c r="F29" i="1" l="1"/>
  <c r="E28" i="1"/>
  <c r="F28" i="1" s="1"/>
  <c r="F30" i="1" s="1"/>
  <c r="C22" i="1"/>
  <c r="D22" i="1" s="1"/>
  <c r="E22" i="1" s="1"/>
  <c r="F22" i="1" s="1"/>
  <c r="B16" i="1"/>
  <c r="D12" i="1"/>
  <c r="E12" i="1" s="1"/>
  <c r="C12" i="1"/>
  <c r="C16" i="1" s="1"/>
  <c r="C10" i="1"/>
  <c r="D10" i="1" s="1"/>
  <c r="E10" i="1" s="1"/>
  <c r="F10" i="1" s="1"/>
  <c r="B8" i="1"/>
  <c r="B11" i="1" s="1"/>
  <c r="B13" i="1" s="1"/>
  <c r="B14" i="1" s="1"/>
  <c r="B15" i="1" s="1"/>
  <c r="B21" i="1" s="1"/>
  <c r="B24" i="1" s="1"/>
  <c r="C7" i="1"/>
  <c r="C8" i="1" s="1"/>
  <c r="C9" i="1" s="1"/>
  <c r="C5" i="1"/>
  <c r="C11" i="1" s="1"/>
  <c r="C13" i="1" s="1"/>
  <c r="C14" i="1" s="1"/>
  <c r="C15" i="1" s="1"/>
  <c r="B5" i="1"/>
  <c r="B18" i="1" s="1"/>
  <c r="B19" i="1" s="1"/>
  <c r="D4" i="1"/>
  <c r="D5" i="1" s="1"/>
  <c r="C4" i="1"/>
  <c r="F12" i="1" l="1"/>
  <c r="F16" i="1" s="1"/>
  <c r="E16" i="1"/>
  <c r="D18" i="1"/>
  <c r="D19" i="1" s="1"/>
  <c r="D7" i="1"/>
  <c r="D16" i="1"/>
  <c r="C18" i="1"/>
  <c r="C19" i="1" s="1"/>
  <c r="C20" i="1" s="1"/>
  <c r="C21" i="1" s="1"/>
  <c r="C24" i="1" s="1"/>
  <c r="E4" i="1"/>
  <c r="B9" i="1"/>
  <c r="D8" i="1" l="1"/>
  <c r="E7" i="1"/>
  <c r="E5" i="1"/>
  <c r="F4" i="1"/>
  <c r="F5" i="1" s="1"/>
  <c r="D20" i="1"/>
  <c r="F18" i="1" l="1"/>
  <c r="F19" i="1" s="1"/>
  <c r="E18" i="1"/>
  <c r="E19" i="1" s="1"/>
  <c r="E20" i="1" s="1"/>
  <c r="E11" i="1"/>
  <c r="E13" i="1" s="1"/>
  <c r="E14" i="1" s="1"/>
  <c r="E15" i="1" s="1"/>
  <c r="E8" i="1"/>
  <c r="E9" i="1" s="1"/>
  <c r="F7" i="1"/>
  <c r="F8" i="1" s="1"/>
  <c r="F9" i="1" s="1"/>
  <c r="D21" i="1"/>
  <c r="D24" i="1" s="1"/>
  <c r="D9" i="1"/>
  <c r="D11" i="1"/>
  <c r="D13" i="1" s="1"/>
  <c r="D14" i="1" s="1"/>
  <c r="D15" i="1" s="1"/>
  <c r="E26" i="1" l="1"/>
  <c r="E21" i="1"/>
  <c r="E24" i="1" s="1"/>
  <c r="F11" i="1"/>
  <c r="F13" i="1" s="1"/>
  <c r="F14" i="1" s="1"/>
  <c r="F15" i="1" s="1"/>
  <c r="F23" i="1" s="1"/>
  <c r="F20" i="1"/>
  <c r="F21" i="1" s="1"/>
  <c r="F24" i="1" s="1"/>
</calcChain>
</file>

<file path=xl/sharedStrings.xml><?xml version="1.0" encoding="utf-8"?>
<sst xmlns="http://schemas.openxmlformats.org/spreadsheetml/2006/main" count="36" uniqueCount="36">
  <si>
    <t>Year 1</t>
  </si>
  <si>
    <t>Year 2</t>
  </si>
  <si>
    <t>Year 3</t>
  </si>
  <si>
    <t>Year 4</t>
  </si>
  <si>
    <t>Year 5</t>
  </si>
  <si>
    <t>Price</t>
  </si>
  <si>
    <t>Quantity</t>
  </si>
  <si>
    <t>(=) Revenue</t>
  </si>
  <si>
    <t>Growth in Sales</t>
  </si>
  <si>
    <t>Average Variable Cost</t>
  </si>
  <si>
    <t>(-) Variable Cost</t>
  </si>
  <si>
    <t>%Gross Margin</t>
  </si>
  <si>
    <t>(-) Fixed Costs</t>
  </si>
  <si>
    <t>(=) EBITDA</t>
  </si>
  <si>
    <t>(-) Depreciation and Amortization</t>
  </si>
  <si>
    <t>(=) EBIT</t>
  </si>
  <si>
    <t>(-) Income Taxes (34%)</t>
  </si>
  <si>
    <t>(=) NOPLAT</t>
  </si>
  <si>
    <t>(+) Depreciation</t>
  </si>
  <si>
    <t>C2C cycle (days)</t>
  </si>
  <si>
    <t>Revenue per day</t>
  </si>
  <si>
    <t>WCR</t>
  </si>
  <si>
    <t>(+-) Working Capital</t>
  </si>
  <si>
    <t>(=) Operational Cash Flow</t>
  </si>
  <si>
    <t>(-) CAPEX</t>
  </si>
  <si>
    <t>(+) Terminal Value</t>
  </si>
  <si>
    <t>(=) Enterprise Cash Flow</t>
  </si>
  <si>
    <t>Enterprise Value</t>
  </si>
  <si>
    <t>WACC</t>
  </si>
  <si>
    <t>Capital Structure</t>
  </si>
  <si>
    <t>Cost</t>
  </si>
  <si>
    <t>Net cost</t>
  </si>
  <si>
    <t>Weighted</t>
  </si>
  <si>
    <t>Debt</t>
  </si>
  <si>
    <t>Equity</t>
  </si>
  <si>
    <t>Wacc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</si>
</sst>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#,##0.0;\-#,##0.0"/>
  </numFmts>
  <fonts count="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64"/>
      </bottom>
      <diagonal/>
    </border>
    <border>
      <left/>
      <right/>
      <top/>
      <bottom style="thin">
        <color indexed="55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8">
    <xf numFmtId="0" fontId="0" fillId="0" borderId="0" xfId="0"/>
    <xf numFmtId="49" fontId="0" fillId="2" borderId="0" xfId="0" applyNumberFormat="1" applyFill="1"/>
    <xf numFmtId="0" fontId="2" fillId="2" borderId="1" xfId="0" applyFont="1" applyFill="1" applyBorder="1" applyAlignment="1">
      <alignment horizontal="center"/>
    </xf>
    <xf numFmtId="0" fontId="0" fillId="2" borderId="0" xfId="0" applyFill="1"/>
    <xf numFmtId="49" fontId="3" fillId="2" borderId="2" xfId="0" applyNumberFormat="1" applyFont="1" applyFill="1" applyBorder="1"/>
    <xf numFmtId="0" fontId="0" fillId="3" borderId="2" xfId="0" applyFill="1" applyBorder="1"/>
    <xf numFmtId="37" fontId="0" fillId="3" borderId="2" xfId="0" applyNumberFormat="1" applyFill="1" applyBorder="1"/>
    <xf numFmtId="164" fontId="0" fillId="3" borderId="3" xfId="1" applyNumberFormat="1" applyFont="1" applyFill="1" applyBorder="1"/>
    <xf numFmtId="165" fontId="0" fillId="3" borderId="2" xfId="0" applyNumberFormat="1" applyFill="1" applyBorder="1"/>
    <xf numFmtId="49" fontId="4" fillId="2" borderId="2" xfId="0" applyNumberFormat="1" applyFont="1" applyFill="1" applyBorder="1" applyAlignment="1">
      <alignment horizontal="left" indent="1"/>
    </xf>
    <xf numFmtId="9" fontId="4" fillId="2" borderId="2" xfId="1" applyFont="1" applyFill="1" applyBorder="1"/>
    <xf numFmtId="37" fontId="0" fillId="3" borderId="4" xfId="0" applyNumberFormat="1" applyFill="1" applyBorder="1"/>
    <xf numFmtId="0" fontId="0" fillId="2" borderId="2" xfId="0" applyFill="1" applyBorder="1"/>
    <xf numFmtId="0" fontId="3" fillId="2" borderId="2" xfId="0" applyFont="1" applyFill="1" applyBorder="1"/>
    <xf numFmtId="49" fontId="0" fillId="2" borderId="2" xfId="0" applyNumberFormat="1" applyFill="1" applyBorder="1"/>
    <xf numFmtId="49" fontId="3" fillId="2" borderId="0" xfId="0" applyNumberFormat="1" applyFont="1" applyFill="1"/>
    <xf numFmtId="0" fontId="4" fillId="2" borderId="4" xfId="0" applyFont="1" applyFill="1" applyBorder="1"/>
    <xf numFmtId="37" fontId="0" fillId="2" borderId="2" xfId="0" applyNumberFormat="1" applyFill="1" applyBorder="1"/>
    <xf numFmtId="0" fontId="5" fillId="2" borderId="0" xfId="0" applyFont="1" applyFill="1"/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/>
    <xf numFmtId="9" fontId="0" fillId="3" borderId="2" xfId="1" applyFont="1" applyFill="1" applyBorder="1"/>
    <xf numFmtId="164" fontId="0" fillId="3" borderId="2" xfId="1" applyNumberFormat="1" applyFont="1" applyFill="1" applyBorder="1"/>
    <xf numFmtId="164" fontId="0" fillId="3" borderId="2" xfId="0" applyNumberFormat="1" applyFill="1" applyBorder="1"/>
    <xf numFmtId="9" fontId="0" fillId="2" borderId="2" xfId="1" applyFont="1" applyFill="1" applyBorder="1"/>
    <xf numFmtId="164" fontId="0" fillId="2" borderId="0" xfId="0" applyNumberFormat="1" applyFill="1"/>
    <xf numFmtId="49" fontId="0" fillId="0" borderId="0" xfId="0" applyNumberFormat="1"/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C27" sqref="C27"/>
    </sheetView>
  </sheetViews>
  <sheetFormatPr defaultRowHeight="12.75" x14ac:dyDescent="0.2"/>
  <cols>
    <col min="1" max="1" width="28.5703125" style="27" customWidth="1"/>
    <col min="2" max="2" width="11.140625" bestFit="1" customWidth="1"/>
    <col min="3" max="3" width="10.140625" customWidth="1"/>
    <col min="4" max="5" width="9.7109375" bestFit="1" customWidth="1"/>
    <col min="6" max="6" width="10.140625" bestFit="1" customWidth="1"/>
  </cols>
  <sheetData>
    <row r="1" spans="1:6" x14ac:dyDescent="0.2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1"/>
      <c r="B2" s="3"/>
      <c r="C2" s="3"/>
      <c r="D2" s="3"/>
      <c r="E2" s="3"/>
      <c r="F2" s="3"/>
    </row>
    <row r="3" spans="1:6" x14ac:dyDescent="0.2">
      <c r="A3" s="4" t="s">
        <v>5</v>
      </c>
      <c r="B3" s="5">
        <v>15</v>
      </c>
      <c r="C3" s="5">
        <v>16</v>
      </c>
      <c r="D3" s="5">
        <v>16</v>
      </c>
      <c r="E3" s="5">
        <v>16</v>
      </c>
      <c r="F3" s="5">
        <v>16</v>
      </c>
    </row>
    <row r="4" spans="1:6" x14ac:dyDescent="0.2">
      <c r="A4" s="4" t="s">
        <v>6</v>
      </c>
      <c r="B4" s="6">
        <v>400000</v>
      </c>
      <c r="C4" s="6">
        <f>B4*(1+C6)</f>
        <v>459999.99999999994</v>
      </c>
      <c r="D4" s="6">
        <f>C4*(1+D6)</f>
        <v>528999.99999999988</v>
      </c>
      <c r="E4" s="6">
        <f>D4*(1+E6)</f>
        <v>608349.99999999977</v>
      </c>
      <c r="F4" s="6">
        <f>E4*(1+F6)</f>
        <v>699602.49999999965</v>
      </c>
    </row>
    <row r="5" spans="1:6" x14ac:dyDescent="0.2">
      <c r="A5" s="4" t="s">
        <v>7</v>
      </c>
      <c r="B5" s="6">
        <f>B4*B3</f>
        <v>6000000</v>
      </c>
      <c r="C5" s="6">
        <f>C4*C3</f>
        <v>7359999.9999999991</v>
      </c>
      <c r="D5" s="6">
        <f>D4*D3</f>
        <v>8463999.9999999981</v>
      </c>
      <c r="E5" s="6">
        <f>E4*E3</f>
        <v>9733599.9999999963</v>
      </c>
      <c r="F5" s="6">
        <f>F4*F3</f>
        <v>11193639.999999994</v>
      </c>
    </row>
    <row r="6" spans="1:6" x14ac:dyDescent="0.2">
      <c r="A6" s="4" t="s">
        <v>8</v>
      </c>
      <c r="B6" s="6"/>
      <c r="C6" s="7">
        <v>0.15</v>
      </c>
      <c r="D6" s="7">
        <v>0.15</v>
      </c>
      <c r="E6" s="7">
        <v>0.15</v>
      </c>
      <c r="F6" s="7">
        <v>0.15</v>
      </c>
    </row>
    <row r="7" spans="1:6" x14ac:dyDescent="0.2">
      <c r="A7" s="4" t="s">
        <v>9</v>
      </c>
      <c r="B7" s="8">
        <v>-10</v>
      </c>
      <c r="C7" s="8">
        <f>B7*1.03</f>
        <v>-10.3</v>
      </c>
      <c r="D7" s="8">
        <f>C7*1.03</f>
        <v>-10.609000000000002</v>
      </c>
      <c r="E7" s="8">
        <f>D7*1.03</f>
        <v>-10.927270000000002</v>
      </c>
      <c r="F7" s="8">
        <f>E7*1.03</f>
        <v>-11.255088100000002</v>
      </c>
    </row>
    <row r="8" spans="1:6" x14ac:dyDescent="0.2">
      <c r="A8" s="4" t="s">
        <v>10</v>
      </c>
      <c r="B8" s="6">
        <f>B7*B4</f>
        <v>-4000000</v>
      </c>
      <c r="C8" s="6">
        <f>C7*C4</f>
        <v>-4738000</v>
      </c>
      <c r="D8" s="6">
        <f>D7*D4</f>
        <v>-5612161</v>
      </c>
      <c r="E8" s="6">
        <f>E7*E4</f>
        <v>-6647604.7044999981</v>
      </c>
      <c r="F8" s="6">
        <f>F7*F4</f>
        <v>-7874087.7724802475</v>
      </c>
    </row>
    <row r="9" spans="1:6" x14ac:dyDescent="0.2">
      <c r="A9" s="9" t="s">
        <v>11</v>
      </c>
      <c r="B9" s="10">
        <f>(1+B8/B5)</f>
        <v>0.33333333333333337</v>
      </c>
      <c r="C9" s="10">
        <f>(1+C8/C5)</f>
        <v>0.35624999999999996</v>
      </c>
      <c r="D9" s="10">
        <f>(1+D8/D5)</f>
        <v>0.33693749999999989</v>
      </c>
      <c r="E9" s="10">
        <f>(1+E8/E5)</f>
        <v>0.31704562499999989</v>
      </c>
      <c r="F9" s="10">
        <f>(1+F8/F5)</f>
        <v>0.29655699374999989</v>
      </c>
    </row>
    <row r="10" spans="1:6" x14ac:dyDescent="0.2">
      <c r="A10" s="4" t="s">
        <v>12</v>
      </c>
      <c r="B10" s="11">
        <v>-800000</v>
      </c>
      <c r="C10" s="11">
        <f>B10*1.08</f>
        <v>-864000</v>
      </c>
      <c r="D10" s="11">
        <f>C10*1.08</f>
        <v>-933120.00000000012</v>
      </c>
      <c r="E10" s="11">
        <f>D10*1.08</f>
        <v>-1007769.6000000002</v>
      </c>
      <c r="F10" s="11">
        <f>E10*1.08</f>
        <v>-1088391.1680000003</v>
      </c>
    </row>
    <row r="11" spans="1:6" x14ac:dyDescent="0.2">
      <c r="A11" s="4" t="s">
        <v>13</v>
      </c>
      <c r="B11" s="11">
        <f>B5+B8+B10</f>
        <v>1200000</v>
      </c>
      <c r="C11" s="11">
        <f>C5+C8+C10</f>
        <v>1757999.9999999991</v>
      </c>
      <c r="D11" s="11">
        <f>D5+D8+D10</f>
        <v>1918718.9999999981</v>
      </c>
      <c r="E11" s="11">
        <f>E5+E8+E10</f>
        <v>2078225.6954999981</v>
      </c>
      <c r="F11" s="11">
        <f>F5+F8+F10</f>
        <v>2231161.0595197463</v>
      </c>
    </row>
    <row r="12" spans="1:6" x14ac:dyDescent="0.2">
      <c r="A12" s="4" t="s">
        <v>14</v>
      </c>
      <c r="B12" s="11">
        <v>-200000</v>
      </c>
      <c r="C12" s="11">
        <f>B12*1.1</f>
        <v>-220000.00000000003</v>
      </c>
      <c r="D12" s="11">
        <f>C12*1.1</f>
        <v>-242000.00000000006</v>
      </c>
      <c r="E12" s="11">
        <f>D12*1.1</f>
        <v>-266200.00000000006</v>
      </c>
      <c r="F12" s="11">
        <f>E12*1.1</f>
        <v>-292820.00000000012</v>
      </c>
    </row>
    <row r="13" spans="1:6" x14ac:dyDescent="0.2">
      <c r="A13" s="12" t="s">
        <v>15</v>
      </c>
      <c r="B13" s="11">
        <f>B11+B12</f>
        <v>1000000</v>
      </c>
      <c r="C13" s="11">
        <f t="shared" ref="C13:F13" si="0">C11+C12</f>
        <v>1537999.9999999991</v>
      </c>
      <c r="D13" s="11">
        <f t="shared" si="0"/>
        <v>1676718.9999999981</v>
      </c>
      <c r="E13" s="11">
        <f t="shared" si="0"/>
        <v>1812025.6954999981</v>
      </c>
      <c r="F13" s="11">
        <f t="shared" si="0"/>
        <v>1938341.0595197463</v>
      </c>
    </row>
    <row r="14" spans="1:6" x14ac:dyDescent="0.2">
      <c r="A14" s="13" t="s">
        <v>16</v>
      </c>
      <c r="B14" s="11">
        <f>-B13*34%</f>
        <v>-340000</v>
      </c>
      <c r="C14" s="11">
        <f>-C13*34%</f>
        <v>-522919.99999999971</v>
      </c>
      <c r="D14" s="11">
        <f>-D13*34%</f>
        <v>-570084.45999999938</v>
      </c>
      <c r="E14" s="11">
        <f>-E13*34%</f>
        <v>-616088.73646999942</v>
      </c>
      <c r="F14" s="11">
        <f>-F13*34%</f>
        <v>-659035.96023671376</v>
      </c>
    </row>
    <row r="15" spans="1:6" x14ac:dyDescent="0.2">
      <c r="A15" s="14" t="s">
        <v>17</v>
      </c>
      <c r="B15" s="6">
        <f>B14+B13</f>
        <v>660000</v>
      </c>
      <c r="C15" s="6">
        <f>C14+C13</f>
        <v>1015079.9999999993</v>
      </c>
      <c r="D15" s="6">
        <f>D14+D13</f>
        <v>1106634.5399999986</v>
      </c>
      <c r="E15" s="6">
        <f>E14+E13</f>
        <v>1195936.9590299986</v>
      </c>
      <c r="F15" s="6">
        <f>F14+F13</f>
        <v>1279305.0992830326</v>
      </c>
    </row>
    <row r="16" spans="1:6" x14ac:dyDescent="0.2">
      <c r="A16" s="4" t="s">
        <v>18</v>
      </c>
      <c r="B16" s="6">
        <f>-B12</f>
        <v>200000</v>
      </c>
      <c r="C16" s="6">
        <f>-C12</f>
        <v>220000.00000000003</v>
      </c>
      <c r="D16" s="6">
        <f>-D12</f>
        <v>242000.00000000006</v>
      </c>
      <c r="E16" s="6">
        <f>-E12</f>
        <v>266200.00000000006</v>
      </c>
      <c r="F16" s="6">
        <f>-F12</f>
        <v>292820.00000000012</v>
      </c>
    </row>
    <row r="17" spans="1:6" x14ac:dyDescent="0.2">
      <c r="A17" s="15" t="s">
        <v>19</v>
      </c>
      <c r="B17" s="16">
        <v>40</v>
      </c>
      <c r="C17" s="16">
        <v>40</v>
      </c>
      <c r="D17" s="16">
        <v>40</v>
      </c>
      <c r="E17" s="16">
        <v>40</v>
      </c>
      <c r="F17" s="16">
        <v>40</v>
      </c>
    </row>
    <row r="18" spans="1:6" x14ac:dyDescent="0.2">
      <c r="A18" s="15" t="s">
        <v>20</v>
      </c>
      <c r="B18" s="6">
        <f>B5/365</f>
        <v>16438.35616438356</v>
      </c>
      <c r="C18" s="6">
        <f>C5/365</f>
        <v>20164.383561643834</v>
      </c>
      <c r="D18" s="6">
        <f>D5/365</f>
        <v>23189.041095890407</v>
      </c>
      <c r="E18" s="6">
        <f>E5/365</f>
        <v>26667.397260273963</v>
      </c>
      <c r="F18" s="6">
        <f>F5/365</f>
        <v>30667.506849315054</v>
      </c>
    </row>
    <row r="19" spans="1:6" x14ac:dyDescent="0.2">
      <c r="A19" s="15" t="s">
        <v>21</v>
      </c>
      <c r="B19" s="6">
        <f>B18*B17</f>
        <v>657534.24657534237</v>
      </c>
      <c r="C19" s="6">
        <f>C18*C17</f>
        <v>806575.34246575332</v>
      </c>
      <c r="D19" s="6">
        <f>D18*D17</f>
        <v>927561.6438356163</v>
      </c>
      <c r="E19" s="6">
        <f>E18*E17</f>
        <v>1066695.8904109586</v>
      </c>
      <c r="F19" s="6">
        <f>F18*F17</f>
        <v>1226700.2739726021</v>
      </c>
    </row>
    <row r="20" spans="1:6" x14ac:dyDescent="0.2">
      <c r="A20" s="1" t="s">
        <v>22</v>
      </c>
      <c r="B20" s="6">
        <v>-100000</v>
      </c>
      <c r="C20" s="6">
        <f>(C19-B19)*-1</f>
        <v>-149041.09589041094</v>
      </c>
      <c r="D20" s="6">
        <f>(D19-C19)*-1</f>
        <v>-120986.30136986298</v>
      </c>
      <c r="E20" s="6">
        <f>(E19-D19)*-1</f>
        <v>-139134.24657534226</v>
      </c>
      <c r="F20" s="6">
        <f>(F19-E19)*-1</f>
        <v>-160004.38356164354</v>
      </c>
    </row>
    <row r="21" spans="1:6" x14ac:dyDescent="0.2">
      <c r="A21" s="13" t="s">
        <v>23</v>
      </c>
      <c r="B21" s="11">
        <f>B20+B16+B15</f>
        <v>760000</v>
      </c>
      <c r="C21" s="11">
        <f t="shared" ref="C21:F21" si="1">C20+C16+C15</f>
        <v>1086038.9041095884</v>
      </c>
      <c r="D21" s="11">
        <f t="shared" si="1"/>
        <v>1227648.2386301358</v>
      </c>
      <c r="E21" s="11">
        <f t="shared" si="1"/>
        <v>1323002.7124546564</v>
      </c>
      <c r="F21" s="11">
        <f t="shared" si="1"/>
        <v>1412120.7157213893</v>
      </c>
    </row>
    <row r="22" spans="1:6" x14ac:dyDescent="0.2">
      <c r="A22" s="4" t="s">
        <v>24</v>
      </c>
      <c r="B22" s="6">
        <v>-500000</v>
      </c>
      <c r="C22" s="6">
        <f>B22*1.1</f>
        <v>-550000</v>
      </c>
      <c r="D22" s="6">
        <f>C22*1.1</f>
        <v>-605000</v>
      </c>
      <c r="E22" s="6">
        <f>D22*1.1</f>
        <v>-665500</v>
      </c>
      <c r="F22" s="6">
        <f>E22*1.1</f>
        <v>-732050.00000000012</v>
      </c>
    </row>
    <row r="23" spans="1:6" x14ac:dyDescent="0.2">
      <c r="A23" s="4" t="s">
        <v>25</v>
      </c>
      <c r="B23" s="17"/>
      <c r="C23" s="17"/>
      <c r="D23" s="17"/>
      <c r="E23" s="17"/>
      <c r="F23" s="6">
        <f>F15/F30</f>
        <v>12483461.156157617</v>
      </c>
    </row>
    <row r="24" spans="1:6" x14ac:dyDescent="0.2">
      <c r="A24" s="4" t="s">
        <v>26</v>
      </c>
      <c r="B24" s="6">
        <f>SUM(B21:B23)</f>
        <v>260000</v>
      </c>
      <c r="C24" s="6">
        <f>SUM(C21:C23)</f>
        <v>536038.90410958836</v>
      </c>
      <c r="D24" s="6">
        <f>SUM(D21:D23)</f>
        <v>622648.23863013578</v>
      </c>
      <c r="E24" s="6">
        <f>SUM(E21:E23)</f>
        <v>657502.71245465637</v>
      </c>
      <c r="F24" s="6">
        <f>SUM(F21:F23)</f>
        <v>13163531.871879006</v>
      </c>
    </row>
    <row r="25" spans="1:6" x14ac:dyDescent="0.2">
      <c r="A25" s="1"/>
      <c r="B25" s="3"/>
      <c r="C25" s="3"/>
      <c r="D25" s="3"/>
      <c r="E25" s="3"/>
      <c r="F25" s="3"/>
    </row>
    <row r="26" spans="1:6" ht="15" x14ac:dyDescent="0.2">
      <c r="A26" s="1"/>
      <c r="B26" s="3"/>
      <c r="C26" s="18" t="s">
        <v>27</v>
      </c>
      <c r="D26" s="3"/>
      <c r="E26" s="6">
        <f>NPV(F30,B24:F24)</f>
        <v>9668559.189242376</v>
      </c>
      <c r="F26" s="3"/>
    </row>
    <row r="27" spans="1:6" ht="25.5" x14ac:dyDescent="0.2">
      <c r="A27" s="19" t="s">
        <v>28</v>
      </c>
      <c r="B27" s="19"/>
      <c r="C27" s="20" t="s">
        <v>29</v>
      </c>
      <c r="D27" s="20" t="s">
        <v>30</v>
      </c>
      <c r="E27" s="20" t="s">
        <v>31</v>
      </c>
      <c r="F27" s="20" t="s">
        <v>32</v>
      </c>
    </row>
    <row r="28" spans="1:6" x14ac:dyDescent="0.2">
      <c r="A28" s="21" t="s">
        <v>33</v>
      </c>
      <c r="B28" s="3"/>
      <c r="C28" s="22">
        <v>0.4</v>
      </c>
      <c r="D28" s="22">
        <v>7.0000000000000007E-2</v>
      </c>
      <c r="E28" s="23">
        <f>D28*(1-0.34)</f>
        <v>4.6199999999999998E-2</v>
      </c>
      <c r="F28" s="24">
        <f>E28*C28</f>
        <v>1.848E-2</v>
      </c>
    </row>
    <row r="29" spans="1:6" x14ac:dyDescent="0.2">
      <c r="A29" s="21" t="s">
        <v>34</v>
      </c>
      <c r="B29" s="3"/>
      <c r="C29" s="22">
        <v>0.6</v>
      </c>
      <c r="D29" s="22">
        <v>0.14000000000000001</v>
      </c>
      <c r="E29" s="25">
        <v>0.14000000000000001</v>
      </c>
      <c r="F29" s="24">
        <f>E29*C29</f>
        <v>8.4000000000000005E-2</v>
      </c>
    </row>
    <row r="30" spans="1:6" x14ac:dyDescent="0.2">
      <c r="A30" s="3" t="s">
        <v>35</v>
      </c>
      <c r="B30" s="3"/>
      <c r="C30" s="3"/>
      <c r="D30" s="3"/>
      <c r="E30" s="3"/>
      <c r="F30" s="26">
        <f>SUM(F28:F29)</f>
        <v>0.10248</v>
      </c>
    </row>
  </sheetData>
  <pageMargins left="0.511811024" right="0.511811024" top="0.78740157499999996" bottom="0.78740157499999996" header="0.31496062000000002" footer="0.31496062000000002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CF Sugar Manufacturer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Mariath Zeidan</dc:creator>
  <cp:lastModifiedBy>Rodrigo Mariath Zeidan</cp:lastModifiedBy>
  <dcterms:created xsi:type="dcterms:W3CDTF">2015-09-08T03:21:02Z</dcterms:created>
  <dcterms:modified xsi:type="dcterms:W3CDTF">2015-09-08T03:21:26Z</dcterms:modified>
</cp:coreProperties>
</file>