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sori\Dropbox\PolFiscal BID\Simulador\"/>
    </mc:Choice>
  </mc:AlternateContent>
  <xr:revisionPtr revIDLastSave="0" documentId="13_ncr:1_{BAEDE24D-E84C-4C5D-B35D-F2C463B5BD22}" xr6:coauthVersionLast="45" xr6:coauthVersionMax="45" xr10:uidLastSave="{00000000-0000-0000-0000-000000000000}"/>
  <workbookProtection workbookAlgorithmName="SHA-512" workbookHashValue="UMuJhq/qLdhq6ko+E/ilYMgnjVPMxJo3+D4C53qonwfwktnsbovswd4hpHBqJyJx8pKnxMyt9IK0hatfEvLO9g==" workbookSaltValue="qQfZ2XkwpMXrmYkxnNwkaA==" workbookSpinCount="100000" lockStructure="1"/>
  <bookViews>
    <workbookView xWindow="-120" yWindow="-120" windowWidth="20730" windowHeight="11160" tabRatio="864" xr2:uid="{D3DAB2C0-E071-441F-A278-9ADC659709AA}"/>
  </bookViews>
  <sheets>
    <sheet name="Simulator" sheetId="5" r:id="rId1"/>
    <sheet name="Debt-to-GDP Trajectory" sheetId="10" r:id="rId2"/>
    <sheet name="Primary Surplus Trajectory" sheetId="9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3" i="5" l="1"/>
  <c r="R3" i="5"/>
  <c r="Q3" i="5"/>
  <c r="P3" i="5"/>
  <c r="N20" i="5"/>
  <c r="N19" i="5"/>
  <c r="N18" i="5"/>
  <c r="N17" i="5"/>
  <c r="N16" i="5"/>
  <c r="N15" i="5"/>
  <c r="N14" i="5"/>
  <c r="N13" i="5"/>
  <c r="N12" i="5"/>
  <c r="N11" i="5"/>
  <c r="N10" i="5"/>
  <c r="N9" i="5"/>
  <c r="N8" i="5"/>
  <c r="N7" i="5"/>
  <c r="N6" i="5"/>
  <c r="N5" i="5"/>
  <c r="N4" i="5"/>
  <c r="O4" i="5"/>
  <c r="O5" i="5"/>
  <c r="O20" i="5"/>
  <c r="O19" i="5"/>
  <c r="O18" i="5"/>
  <c r="O17" i="5"/>
  <c r="O16" i="5"/>
  <c r="O15" i="5"/>
  <c r="O14" i="5"/>
  <c r="O13" i="5"/>
  <c r="O12" i="5"/>
  <c r="O11" i="5"/>
  <c r="O10" i="5"/>
  <c r="O9" i="5"/>
  <c r="O8" i="5"/>
  <c r="O7" i="5"/>
  <c r="O6" i="5"/>
  <c r="Y8" i="5"/>
  <c r="Y9" i="5" s="1"/>
  <c r="Y10" i="5" s="1"/>
  <c r="Y11" i="5" s="1"/>
  <c r="Y12" i="5" s="1"/>
  <c r="Y13" i="5" s="1"/>
  <c r="Y14" i="5" s="1"/>
  <c r="Y15" i="5" s="1"/>
  <c r="Y16" i="5" s="1"/>
  <c r="Y17" i="5" s="1"/>
  <c r="Y18" i="5" s="1"/>
  <c r="Y19" i="5" s="1"/>
  <c r="Y20" i="5" s="1"/>
  <c r="M4" i="5"/>
  <c r="M5" i="5" s="1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Z4" i="5" l="1"/>
  <c r="M6" i="5"/>
  <c r="M7" i="5" s="1"/>
  <c r="M8" i="5" s="1"/>
  <c r="M9" i="5" s="1"/>
  <c r="M10" i="5" s="1"/>
  <c r="M11" i="5" s="1"/>
  <c r="M12" i="5" s="1"/>
  <c r="M13" i="5" s="1"/>
  <c r="M14" i="5" s="1"/>
  <c r="M15" i="5" s="1"/>
  <c r="M16" i="5" s="1"/>
  <c r="M17" i="5" s="1"/>
  <c r="M18" i="5" s="1"/>
  <c r="M19" i="5" s="1"/>
  <c r="M20" i="5" s="1"/>
  <c r="H4" i="5"/>
  <c r="H5" i="5" s="1"/>
  <c r="K5" i="5" s="1"/>
  <c r="L4" i="5" l="1"/>
  <c r="K4" i="5"/>
  <c r="J4" i="5"/>
  <c r="I4" i="5"/>
  <c r="K6" i="5"/>
  <c r="H6" i="5"/>
  <c r="H7" i="5" s="1"/>
  <c r="H8" i="5" s="1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H19" i="5" s="1"/>
  <c r="H20" i="5" s="1"/>
  <c r="J5" i="5"/>
  <c r="F4" i="5"/>
  <c r="F5" i="5" s="1"/>
  <c r="F6" i="5" s="1"/>
  <c r="F7" i="5" s="1"/>
  <c r="F8" i="5" s="1"/>
  <c r="F9" i="5" s="1"/>
  <c r="F10" i="5" s="1"/>
  <c r="F11" i="5" s="1"/>
  <c r="F12" i="5" s="1"/>
  <c r="F13" i="5" s="1"/>
  <c r="F14" i="5" s="1"/>
  <c r="F15" i="5" s="1"/>
  <c r="F16" i="5" s="1"/>
  <c r="F17" i="5" s="1"/>
  <c r="F18" i="5" s="1"/>
  <c r="F19" i="5" s="1"/>
  <c r="F20" i="5" s="1"/>
  <c r="R6" i="5" l="1"/>
  <c r="K7" i="5"/>
  <c r="G4" i="5"/>
  <c r="Z5" i="5"/>
  <c r="K8" i="5" l="1"/>
  <c r="R7" i="5"/>
  <c r="R4" i="5"/>
  <c r="V4" i="5" s="1"/>
  <c r="Q4" i="5"/>
  <c r="U4" i="5" s="1"/>
  <c r="S4" i="5"/>
  <c r="W4" i="5" s="1"/>
  <c r="P4" i="5"/>
  <c r="T4" i="5" s="1"/>
  <c r="G5" i="5"/>
  <c r="I5" i="5"/>
  <c r="L5" i="5" s="1"/>
  <c r="S5" i="5" s="1"/>
  <c r="Z6" i="5"/>
  <c r="W5" i="5" l="1"/>
  <c r="P5" i="5"/>
  <c r="Q5" i="5"/>
  <c r="R5" i="5"/>
  <c r="V5" i="5" s="1"/>
  <c r="V6" i="5" s="1"/>
  <c r="V7" i="5" s="1"/>
  <c r="U5" i="5"/>
  <c r="T5" i="5"/>
  <c r="K9" i="5"/>
  <c r="R8" i="5"/>
  <c r="L6" i="5"/>
  <c r="I6" i="5"/>
  <c r="P6" i="5" s="1"/>
  <c r="Z7" i="5"/>
  <c r="T6" i="5" l="1"/>
  <c r="R9" i="5"/>
  <c r="K10" i="5"/>
  <c r="V8" i="5"/>
  <c r="L7" i="5"/>
  <c r="S6" i="5"/>
  <c r="W6" i="5" s="1"/>
  <c r="J6" i="5"/>
  <c r="Q6" i="5" s="1"/>
  <c r="U6" i="5" s="1"/>
  <c r="I7" i="5"/>
  <c r="P7" i="5" s="1"/>
  <c r="Z8" i="5"/>
  <c r="T7" i="5" l="1"/>
  <c r="K11" i="5"/>
  <c r="R10" i="5"/>
  <c r="V9" i="5"/>
  <c r="L8" i="5"/>
  <c r="S7" i="5"/>
  <c r="W7" i="5" s="1"/>
  <c r="J7" i="5"/>
  <c r="Q7" i="5" s="1"/>
  <c r="U7" i="5" s="1"/>
  <c r="I8" i="5"/>
  <c r="P8" i="5" s="1"/>
  <c r="Z9" i="5"/>
  <c r="T8" i="5" l="1"/>
  <c r="V10" i="5"/>
  <c r="R11" i="5"/>
  <c r="K12" i="5"/>
  <c r="L9" i="5"/>
  <c r="S8" i="5"/>
  <c r="W8" i="5" s="1"/>
  <c r="J8" i="5"/>
  <c r="Q8" i="5" s="1"/>
  <c r="U8" i="5" s="1"/>
  <c r="I9" i="5"/>
  <c r="P9" i="5" s="1"/>
  <c r="Z10" i="5"/>
  <c r="T9" i="5" l="1"/>
  <c r="V11" i="5"/>
  <c r="R12" i="5"/>
  <c r="K13" i="5"/>
  <c r="L10" i="5"/>
  <c r="S9" i="5"/>
  <c r="W9" i="5" s="1"/>
  <c r="J9" i="5"/>
  <c r="Q9" i="5" s="1"/>
  <c r="U9" i="5" s="1"/>
  <c r="Z11" i="5"/>
  <c r="V12" i="5" l="1"/>
  <c r="R13" i="5"/>
  <c r="K14" i="5"/>
  <c r="L11" i="5"/>
  <c r="S10" i="5"/>
  <c r="W10" i="5" s="1"/>
  <c r="I10" i="5"/>
  <c r="P10" i="5" s="1"/>
  <c r="T10" i="5" s="1"/>
  <c r="Z12" i="5"/>
  <c r="V13" i="5" l="1"/>
  <c r="R14" i="5"/>
  <c r="K15" i="5"/>
  <c r="L12" i="5"/>
  <c r="S11" i="5"/>
  <c r="W11" i="5" s="1"/>
  <c r="J10" i="5"/>
  <c r="I11" i="5"/>
  <c r="P11" i="5" s="1"/>
  <c r="T11" i="5" s="1"/>
  <c r="Z13" i="5"/>
  <c r="Z14" i="5" s="1"/>
  <c r="Z15" i="5" s="1"/>
  <c r="Z16" i="5" s="1"/>
  <c r="Z17" i="5" s="1"/>
  <c r="Z18" i="5" s="1"/>
  <c r="Z19" i="5" s="1"/>
  <c r="Z20" i="5" s="1"/>
  <c r="V14" i="5" l="1"/>
  <c r="K16" i="5"/>
  <c r="R15" i="5"/>
  <c r="L13" i="5"/>
  <c r="S12" i="5"/>
  <c r="W12" i="5" s="1"/>
  <c r="J11" i="5"/>
  <c r="Q10" i="5"/>
  <c r="U10" i="5" s="1"/>
  <c r="I12" i="5"/>
  <c r="P12" i="5" s="1"/>
  <c r="T12" i="5" s="1"/>
  <c r="V15" i="5" l="1"/>
  <c r="K17" i="5"/>
  <c r="R16" i="5"/>
  <c r="L14" i="5"/>
  <c r="S13" i="5"/>
  <c r="W13" i="5" s="1"/>
  <c r="J12" i="5"/>
  <c r="Q11" i="5"/>
  <c r="U11" i="5" s="1"/>
  <c r="I13" i="5"/>
  <c r="P13" i="5" s="1"/>
  <c r="T13" i="5" s="1"/>
  <c r="V16" i="5" l="1"/>
  <c r="K18" i="5"/>
  <c r="R17" i="5"/>
  <c r="L15" i="5"/>
  <c r="S14" i="5"/>
  <c r="W14" i="5" s="1"/>
  <c r="J13" i="5"/>
  <c r="Q12" i="5"/>
  <c r="U12" i="5" s="1"/>
  <c r="I14" i="5"/>
  <c r="P14" i="5" s="1"/>
  <c r="T14" i="5" s="1"/>
  <c r="V17" i="5" l="1"/>
  <c r="R18" i="5"/>
  <c r="K19" i="5"/>
  <c r="L16" i="5"/>
  <c r="S15" i="5"/>
  <c r="W15" i="5" s="1"/>
  <c r="J14" i="5"/>
  <c r="Q13" i="5"/>
  <c r="U13" i="5" s="1"/>
  <c r="I15" i="5"/>
  <c r="P15" i="5" s="1"/>
  <c r="T15" i="5" s="1"/>
  <c r="V18" i="5" l="1"/>
  <c r="K20" i="5"/>
  <c r="R20" i="5" s="1"/>
  <c r="R19" i="5"/>
  <c r="L17" i="5"/>
  <c r="S16" i="5"/>
  <c r="W16" i="5" s="1"/>
  <c r="J15" i="5"/>
  <c r="Q14" i="5"/>
  <c r="U14" i="5" s="1"/>
  <c r="I16" i="5"/>
  <c r="P16" i="5" s="1"/>
  <c r="T16" i="5" s="1"/>
  <c r="V19" i="5" l="1"/>
  <c r="V20" i="5" s="1"/>
  <c r="L18" i="5"/>
  <c r="S17" i="5"/>
  <c r="W17" i="5" s="1"/>
  <c r="J16" i="5"/>
  <c r="Q15" i="5"/>
  <c r="U15" i="5" s="1"/>
  <c r="I17" i="5"/>
  <c r="P17" i="5" s="1"/>
  <c r="T17" i="5" s="1"/>
  <c r="J17" i="5" l="1"/>
  <c r="Q16" i="5"/>
  <c r="U16" i="5" s="1"/>
  <c r="L19" i="5"/>
  <c r="S18" i="5"/>
  <c r="W18" i="5" s="1"/>
  <c r="I18" i="5"/>
  <c r="P18" i="5" s="1"/>
  <c r="T18" i="5" s="1"/>
  <c r="J18" i="5" l="1"/>
  <c r="Q17" i="5"/>
  <c r="U17" i="5" s="1"/>
  <c r="L20" i="5"/>
  <c r="S20" i="5" s="1"/>
  <c r="S19" i="5"/>
  <c r="W19" i="5" s="1"/>
  <c r="I19" i="5"/>
  <c r="P19" i="5" s="1"/>
  <c r="T19" i="5" s="1"/>
  <c r="W20" i="5" l="1"/>
  <c r="J19" i="5"/>
  <c r="Q18" i="5"/>
  <c r="U18" i="5" s="1"/>
  <c r="I20" i="5"/>
  <c r="P20" i="5" s="1"/>
  <c r="T20" i="5" s="1"/>
  <c r="J20" i="5" l="1"/>
  <c r="Q20" i="5" s="1"/>
  <c r="Q19" i="5"/>
  <c r="U19" i="5" s="1"/>
  <c r="U20" i="5" l="1"/>
</calcChain>
</file>

<file path=xl/sharedStrings.xml><?xml version="1.0" encoding="utf-8"?>
<sst xmlns="http://schemas.openxmlformats.org/spreadsheetml/2006/main" count="56" uniqueCount="46">
  <si>
    <t>Year</t>
  </si>
  <si>
    <t>All variables are shown as % of GDP</t>
  </si>
  <si>
    <t>Inflation</t>
  </si>
  <si>
    <t>Real Cost of Debt</t>
  </si>
  <si>
    <t>Real GDP Growth</t>
  </si>
  <si>
    <t>Primary Revenues</t>
  </si>
  <si>
    <t>Primary Revenues in 2020</t>
  </si>
  <si>
    <t>Primary Revenues in 2021</t>
  </si>
  <si>
    <t>Primary Expenditures in 2020</t>
  </si>
  <si>
    <t>Expenditure Ceiling will be reset in 2021?</t>
  </si>
  <si>
    <t>If YES, Additional Permanent Expenditures in 2021 will be</t>
  </si>
  <si>
    <t>% of GDP</t>
  </si>
  <si>
    <t>R$ billion</t>
  </si>
  <si>
    <t>Yes/No</t>
  </si>
  <si>
    <t>Value</t>
  </si>
  <si>
    <t>Unit</t>
  </si>
  <si>
    <t>Description</t>
  </si>
  <si>
    <t>INPUTS</t>
  </si>
  <si>
    <t>Yes</t>
  </si>
  <si>
    <t>No</t>
  </si>
  <si>
    <t>Primary Revenues in 2022</t>
  </si>
  <si>
    <t>Primary Revenues in 2023-2036</t>
  </si>
  <si>
    <t>% p.a.</t>
  </si>
  <si>
    <r>
      <t xml:space="preserve">Real GDP
</t>
    </r>
    <r>
      <rPr>
        <i/>
        <sz val="11"/>
        <color theme="1"/>
        <rFont val="Calibri"/>
        <family val="2"/>
        <scheme val="minor"/>
      </rPr>
      <t>in thousand of 2019 Reais</t>
    </r>
  </si>
  <si>
    <t>Real GDP Growth in 2020</t>
  </si>
  <si>
    <t>Real GDP Growth in 2021</t>
  </si>
  <si>
    <t>Real GDP Growth in 2022-2036</t>
  </si>
  <si>
    <t>Real Cost of Public Debt in 2020-2036</t>
  </si>
  <si>
    <t>If YES, Real Expenditure will grow at</t>
  </si>
  <si>
    <t>Expenditure Ceiling Indexing Rule will be modified in 2027?</t>
  </si>
  <si>
    <t>of GDP growth</t>
  </si>
  <si>
    <t>Expenditures
Ceiling without 2020 waiver</t>
  </si>
  <si>
    <t>Expenditures with No Ceiling Reset in 2021 and No Modification on Indexing Rule</t>
  </si>
  <si>
    <t>Expenditures with No Ceiling Reset in 2021 and Allowing for Modification on Indexing Rule</t>
  </si>
  <si>
    <t>Expenditures Allowing for Ceiling Reset in 2021 and Allowing for Modification on Indexing Rule</t>
  </si>
  <si>
    <t>Expenditures Allowing for Ceiling Reset in 2021 and No Modification on Indexing Rule</t>
  </si>
  <si>
    <t>Primary Surplus with No Ceiling Reset in 2021 and No Modification on Indexing Rule</t>
  </si>
  <si>
    <t>Primary Surplus with No Ceiling Reset in 2021 and Allowing for Modification on Indexing Rule</t>
  </si>
  <si>
    <t>Primary Surplus Allowing for Ceiling Reset in 2021 and No Modification on Indexing Rule</t>
  </si>
  <si>
    <t>Primary Surplus Allowing for Ceiling Reset in 2021 and Allowing for Modification on Indexing Rule</t>
  </si>
  <si>
    <t>Debt-to-GDP with No Ceiling Reset in 2021 and No Modification on Indexing Rule</t>
  </si>
  <si>
    <t>Debt-to-GDP with No Ceiling Reset in 2021 and Allowing for Modification on Indexing Rule</t>
  </si>
  <si>
    <t>Debt-to-GDP Allowing for Ceiling Reset in 2021 and No Modification on Indexing Rule</t>
  </si>
  <si>
    <t>Debt-to-GDP Allowing for Ceiling Reset in 2021 and Allowing for Modification on Indexing Rule</t>
  </si>
  <si>
    <r>
      <rPr>
        <b/>
        <u/>
        <sz val="11"/>
        <color theme="1"/>
        <rFont val="Calibri"/>
        <family val="2"/>
        <scheme val="minor"/>
      </rPr>
      <t xml:space="preserve">Debt-to-GDP Simulator
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 xml:space="preserve">This debt simulator was developed and used in Bonomo, M., Frischtak, C., and Ribeiro, P., </t>
    </r>
    <r>
      <rPr>
        <b/>
        <sz val="11"/>
        <color theme="1"/>
        <rFont val="Calibri"/>
        <family val="2"/>
        <scheme val="minor"/>
      </rPr>
      <t>"Public Investment and Fiscal Crisis in Brazil: Finding Culprits and Solutions"</t>
    </r>
    <r>
      <rPr>
        <sz val="11"/>
        <color theme="1"/>
        <rFont val="Calibri"/>
        <family val="2"/>
        <scheme val="minor"/>
      </rPr>
      <t>, mimeo, May 2020</t>
    </r>
  </si>
  <si>
    <r>
      <t xml:space="preserve">Nominal GDP
</t>
    </r>
    <r>
      <rPr>
        <i/>
        <sz val="11"/>
        <color theme="0"/>
        <rFont val="Calibri"/>
        <family val="2"/>
        <scheme val="minor"/>
      </rPr>
      <t>in thousand of Reais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</si>
</sst>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R$&quot;* #,##0.00_-;\-&quot;R$&quot;* #,##0.00_-;_-&quot;R$&quot;* &quot;-&quot;??_-;_-@_-"/>
    <numFmt numFmtId="165" formatCode="_-&quot;R$&quot;* #,##0_-;\-&quot;R$&quot;* #,##0_-;_-&quot;R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b/>
      <i/>
      <sz val="11"/>
      <color rgb="FF0070C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0" fontId="0" fillId="0" borderId="0" xfId="1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0" fontId="0" fillId="0" borderId="0" xfId="0" applyNumberFormat="1"/>
    <xf numFmtId="10" fontId="0" fillId="2" borderId="0" xfId="1" applyNumberFormat="1" applyFont="1" applyFill="1" applyAlignment="1">
      <alignment horizontal="center" vertical="center"/>
    </xf>
    <xf numFmtId="10" fontId="0" fillId="3" borderId="0" xfId="1" applyNumberFormat="1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65" fontId="0" fillId="0" borderId="0" xfId="2" applyNumberFormat="1" applyFont="1" applyAlignment="1">
      <alignment horizontal="center" vertical="center"/>
    </xf>
    <xf numFmtId="165" fontId="4" fillId="0" borderId="0" xfId="2" applyNumberFormat="1" applyFont="1" applyAlignment="1">
      <alignment horizontal="center" vertical="center"/>
    </xf>
    <xf numFmtId="10" fontId="4" fillId="3" borderId="0" xfId="1" applyNumberFormat="1" applyFont="1" applyFill="1" applyAlignment="1">
      <alignment horizontal="center" vertical="center"/>
    </xf>
    <xf numFmtId="10" fontId="4" fillId="0" borderId="0" xfId="0" applyNumberFormat="1" applyFont="1" applyAlignment="1">
      <alignment horizontal="center" vertical="center"/>
    </xf>
    <xf numFmtId="0" fontId="3" fillId="0" borderId="0" xfId="0" applyFont="1"/>
    <xf numFmtId="10" fontId="1" fillId="0" borderId="0" xfId="1" applyNumberFormat="1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Border="1" applyAlignment="1">
      <alignment horizontal="center" vertical="center" wrapText="1"/>
    </xf>
    <xf numFmtId="10" fontId="9" fillId="0" borderId="0" xfId="1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10" fontId="8" fillId="0" borderId="0" xfId="1" applyNumberFormat="1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9" fontId="8" fillId="0" borderId="0" xfId="1" applyNumberFormat="1" applyFont="1" applyAlignment="1" applyProtection="1">
      <alignment horizontal="center" vertical="center"/>
      <protection locked="0"/>
    </xf>
    <xf numFmtId="10" fontId="8" fillId="0" borderId="0" xfId="0" applyNumberFormat="1" applyFont="1" applyAlignment="1" applyProtection="1">
      <alignment horizontal="center" vertical="center"/>
      <protection locked="0"/>
    </xf>
    <xf numFmtId="0" fontId="6" fillId="0" borderId="0" xfId="0" applyFont="1" applyBorder="1" applyAlignment="1">
      <alignment horizontal="center" vertical="center" wrapText="1"/>
    </xf>
    <xf numFmtId="10" fontId="7" fillId="0" borderId="0" xfId="1" applyNumberFormat="1" applyFont="1" applyBorder="1" applyAlignment="1">
      <alignment horizontal="center" vertical="center"/>
    </xf>
    <xf numFmtId="165" fontId="7" fillId="0" borderId="0" xfId="2" applyNumberFormat="1" applyFont="1" applyBorder="1" applyAlignment="1">
      <alignment horizontal="center" vertical="center"/>
    </xf>
    <xf numFmtId="3" fontId="8" fillId="0" borderId="0" xfId="1" applyNumberFormat="1" applyFont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10" fontId="7" fillId="0" borderId="0" xfId="1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</cellXfs>
  <cellStyles count="3">
    <cellStyle name="Moeda" xfId="2" builtinId="4"/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2"/>
          <c:order val="0"/>
          <c:tx>
            <c:strRef>
              <c:f>Simulator!$T$2</c:f>
              <c:strCache>
                <c:ptCount val="1"/>
                <c:pt idx="0">
                  <c:v>Debt-to-GDP with No Ceiling Reset in 2021 and No Modification on Indexing Rule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0D74-4565-B670-12209102FC2B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0D74-4565-B670-12209102FC2B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0D74-4565-B670-12209102FC2B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0D74-4565-B670-12209102FC2B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0D74-4565-B670-12209102FC2B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0D74-4565-B670-12209102FC2B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0D74-4565-B670-12209102FC2B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0D74-4565-B670-12209102FC2B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0D74-4565-B670-12209102FC2B}"/>
                </c:ext>
              </c:extLst>
            </c:dLbl>
            <c:dLbl>
              <c:idx val="17"/>
              <c:layout>
                <c:manualLayout>
                  <c:x val="-6.225138235707999E-3"/>
                  <c:y val="3.022498250269023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0D74-4565-B670-12209102FC2B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pt-BR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Simulator!$F$3:$F$20</c:f>
              <c:numCache>
                <c:formatCode>General</c:formatCode>
                <c:ptCount val="1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  <c:pt idx="8">
                  <c:v>2027</c:v>
                </c:pt>
                <c:pt idx="9">
                  <c:v>2028</c:v>
                </c:pt>
                <c:pt idx="10">
                  <c:v>2029</c:v>
                </c:pt>
                <c:pt idx="11">
                  <c:v>2030</c:v>
                </c:pt>
                <c:pt idx="12">
                  <c:v>2031</c:v>
                </c:pt>
                <c:pt idx="13">
                  <c:v>2032</c:v>
                </c:pt>
                <c:pt idx="14">
                  <c:v>2033</c:v>
                </c:pt>
                <c:pt idx="15">
                  <c:v>2034</c:v>
                </c:pt>
                <c:pt idx="16">
                  <c:v>2035</c:v>
                </c:pt>
                <c:pt idx="17">
                  <c:v>2036</c:v>
                </c:pt>
              </c:numCache>
            </c:numRef>
          </c:cat>
          <c:val>
            <c:numRef>
              <c:f>Simulator!$T$3:$T$20</c:f>
              <c:numCache>
                <c:formatCode>0.00%</c:formatCode>
                <c:ptCount val="18"/>
                <c:pt idx="0">
                  <c:v>0.75791105846997497</c:v>
                </c:pt>
                <c:pt idx="1">
                  <c:v>0.93251889653210696</c:v>
                </c:pt>
                <c:pt idx="2">
                  <c:v>0.95864493711403331</c:v>
                </c:pt>
                <c:pt idx="3">
                  <c:v>0.99090943354460215</c:v>
                </c:pt>
                <c:pt idx="4">
                  <c:v>1.0138032821232348</c:v>
                </c:pt>
                <c:pt idx="5">
                  <c:v>1.0333192796574786</c:v>
                </c:pt>
                <c:pt idx="6">
                  <c:v>1.049466228088348</c:v>
                </c:pt>
                <c:pt idx="7">
                  <c:v>1.0622516306828689</c:v>
                </c:pt>
                <c:pt idx="8">
                  <c:v>1.071681695418139</c:v>
                </c:pt>
                <c:pt idx="9">
                  <c:v>1.0777613378660897</c:v>
                </c:pt>
                <c:pt idx="10">
                  <c:v>1.0804941835802528</c:v>
                </c:pt>
                <c:pt idx="11">
                  <c:v>1.0798825699856369</c:v>
                </c:pt>
                <c:pt idx="12">
                  <c:v>1.0759275477726358</c:v>
                </c:pt>
                <c:pt idx="13">
                  <c:v>1.0686288817956924</c:v>
                </c:pt>
                <c:pt idx="14">
                  <c:v>1.0579850514772544</c:v>
                </c:pt>
                <c:pt idx="15">
                  <c:v>1.043993250717369</c:v>
                </c:pt>
                <c:pt idx="16">
                  <c:v>1.0266493873090705</c:v>
                </c:pt>
                <c:pt idx="17">
                  <c:v>1.0059480818595254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74-4565-B670-12209102FC2B}"/>
            </c:ext>
          </c:extLst>
        </c:ser>
        <c:ser>
          <c:idx val="0"/>
          <c:order val="1"/>
          <c:tx>
            <c:strRef>
              <c:f>Simulator!$V$2</c:f>
              <c:strCache>
                <c:ptCount val="1"/>
                <c:pt idx="0">
                  <c:v>Debt-to-GDP Allowing for Ceiling Reset in 2021 and No Modification on Indexing Rule</c:v>
                </c:pt>
              </c:strCache>
            </c:strRef>
          </c:tx>
          <c:spPr>
            <a:ln w="28575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tx1"/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pt-BR"/>
                </a:p>
              </c:txPr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30FA-44F1-86E1-6C6B7E0EED06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0FA-44F1-86E1-6C6B7E0EED06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0FA-44F1-86E1-6C6B7E0EED06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0FA-44F1-86E1-6C6B7E0EED06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0FA-44F1-86E1-6C6B7E0EED06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0FA-44F1-86E1-6C6B7E0EED06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0FA-44F1-86E1-6C6B7E0EED06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0FA-44F1-86E1-6C6B7E0EED06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0FA-44F1-86E1-6C6B7E0EED06}"/>
                </c:ext>
              </c:extLst>
            </c:dLbl>
            <c:dLbl>
              <c:idx val="17"/>
              <c:layout>
                <c:manualLayout>
                  <c:x val="-9.6355358312898392E-4"/>
                  <c:y val="3.022498250269023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30FA-44F1-86E1-6C6B7E0EED06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rgbClr val="C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pt-BR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Simulator!$F$3:$F$20</c:f>
              <c:numCache>
                <c:formatCode>General</c:formatCode>
                <c:ptCount val="1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  <c:pt idx="8">
                  <c:v>2027</c:v>
                </c:pt>
                <c:pt idx="9">
                  <c:v>2028</c:v>
                </c:pt>
                <c:pt idx="10">
                  <c:v>2029</c:v>
                </c:pt>
                <c:pt idx="11">
                  <c:v>2030</c:v>
                </c:pt>
                <c:pt idx="12">
                  <c:v>2031</c:v>
                </c:pt>
                <c:pt idx="13">
                  <c:v>2032</c:v>
                </c:pt>
                <c:pt idx="14">
                  <c:v>2033</c:v>
                </c:pt>
                <c:pt idx="15">
                  <c:v>2034</c:v>
                </c:pt>
                <c:pt idx="16">
                  <c:v>2035</c:v>
                </c:pt>
                <c:pt idx="17">
                  <c:v>2036</c:v>
                </c:pt>
              </c:numCache>
            </c:numRef>
          </c:cat>
          <c:val>
            <c:numRef>
              <c:f>Simulator!$V$3:$V$20</c:f>
              <c:numCache>
                <c:formatCode>0.00%</c:formatCode>
                <c:ptCount val="18"/>
                <c:pt idx="0">
                  <c:v>0.75791105846997497</c:v>
                </c:pt>
                <c:pt idx="1">
                  <c:v>0.93251889653210696</c:v>
                </c:pt>
                <c:pt idx="2">
                  <c:v>1.0008926595921241</c:v>
                </c:pt>
                <c:pt idx="3">
                  <c:v>1.0754048785007839</c:v>
                </c:pt>
                <c:pt idx="4">
                  <c:v>1.1405626924342771</c:v>
                </c:pt>
                <c:pt idx="5">
                  <c:v>1.202375141076921</c:v>
                </c:pt>
                <c:pt idx="6">
                  <c:v>1.2608672754913579</c:v>
                </c:pt>
                <c:pt idx="7">
                  <c:v>1.3160628605559592</c:v>
                </c:pt>
                <c:pt idx="8">
                  <c:v>1.3679843845961435</c:v>
                </c:pt>
                <c:pt idx="9">
                  <c:v>1.4166530685212011</c:v>
                </c:pt>
                <c:pt idx="10">
                  <c:v>1.4620888744703251</c:v>
                </c:pt>
                <c:pt idx="11">
                  <c:v>1.5043105139713602</c:v>
                </c:pt>
                <c:pt idx="12">
                  <c:v>1.543335455615598</c:v>
                </c:pt>
                <c:pt idx="13">
                  <c:v>1.579179932251751</c:v>
                </c:pt>
                <c:pt idx="14">
                  <c:v>1.6118589477020584</c:v>
                </c:pt>
                <c:pt idx="15">
                  <c:v>1.6413862830032893</c:v>
                </c:pt>
                <c:pt idx="16">
                  <c:v>1.6677745021752246</c:v>
                </c:pt>
                <c:pt idx="17">
                  <c:v>1.691034957519018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010-4909-901E-5D74EAB07CF0}"/>
            </c:ext>
          </c:extLst>
        </c:ser>
        <c:ser>
          <c:idx val="3"/>
          <c:order val="2"/>
          <c:tx>
            <c:strRef>
              <c:f>Simulator!$U$2</c:f>
              <c:strCache>
                <c:ptCount val="1"/>
                <c:pt idx="0">
                  <c:v>Debt-to-GDP with No Ceiling Reset in 2021 and Allowing for Modification on Indexing Rule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D74-4565-B670-12209102FC2B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D74-4565-B670-12209102FC2B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D74-4565-B670-12209102FC2B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0D74-4565-B670-12209102FC2B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D74-4565-B670-12209102FC2B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D74-4565-B670-12209102FC2B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D74-4565-B670-12209102FC2B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D74-4565-B670-12209102FC2B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0D74-4565-B670-12209102FC2B}"/>
                </c:ext>
              </c:extLst>
            </c:dLbl>
            <c:dLbl>
              <c:idx val="17"/>
              <c:layout>
                <c:manualLayout>
                  <c:x val="-9.6355358312898392E-4"/>
                  <c:y val="-3.23352943170466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0D74-4565-B670-12209102FC2B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accent6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Simulator!$F$3:$F$20</c:f>
              <c:numCache>
                <c:formatCode>General</c:formatCode>
                <c:ptCount val="1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  <c:pt idx="8">
                  <c:v>2027</c:v>
                </c:pt>
                <c:pt idx="9">
                  <c:v>2028</c:v>
                </c:pt>
                <c:pt idx="10">
                  <c:v>2029</c:v>
                </c:pt>
                <c:pt idx="11">
                  <c:v>2030</c:v>
                </c:pt>
                <c:pt idx="12">
                  <c:v>2031</c:v>
                </c:pt>
                <c:pt idx="13">
                  <c:v>2032</c:v>
                </c:pt>
                <c:pt idx="14">
                  <c:v>2033</c:v>
                </c:pt>
                <c:pt idx="15">
                  <c:v>2034</c:v>
                </c:pt>
                <c:pt idx="16">
                  <c:v>2035</c:v>
                </c:pt>
                <c:pt idx="17">
                  <c:v>2036</c:v>
                </c:pt>
              </c:numCache>
            </c:numRef>
          </c:cat>
          <c:val>
            <c:numRef>
              <c:f>Simulator!$U$3:$U$20</c:f>
              <c:numCache>
                <c:formatCode>0.00%</c:formatCode>
                <c:ptCount val="18"/>
                <c:pt idx="0">
                  <c:v>0.75791105846997497</c:v>
                </c:pt>
                <c:pt idx="1">
                  <c:v>0.93251889653210696</c:v>
                </c:pt>
                <c:pt idx="2">
                  <c:v>0.95864493711403331</c:v>
                </c:pt>
                <c:pt idx="3">
                  <c:v>0.99090943354460215</c:v>
                </c:pt>
                <c:pt idx="4">
                  <c:v>1.0138032821232348</c:v>
                </c:pt>
                <c:pt idx="5">
                  <c:v>1.0333192796574786</c:v>
                </c:pt>
                <c:pt idx="6">
                  <c:v>1.049466228088348</c:v>
                </c:pt>
                <c:pt idx="7">
                  <c:v>1.0622516306828689</c:v>
                </c:pt>
                <c:pt idx="8">
                  <c:v>1.0734847114320243</c:v>
                </c:pt>
                <c:pt idx="9">
                  <c:v>1.0831527092801589</c:v>
                </c:pt>
                <c:pt idx="10">
                  <c:v>1.0912424396545695</c:v>
                </c:pt>
                <c:pt idx="11">
                  <c:v>1.0977402878602707</c:v>
                </c:pt>
                <c:pt idx="12">
                  <c:v>1.1026322023285913</c:v>
                </c:pt>
                <c:pt idx="13">
                  <c:v>1.1059036877168935</c:v>
                </c:pt>
                <c:pt idx="14">
                  <c:v>1.1075397978566628</c:v>
                </c:pt>
                <c:pt idx="15">
                  <c:v>1.1075251285471519</c:v>
                </c:pt>
                <c:pt idx="16">
                  <c:v>1.1058438101917112</c:v>
                </c:pt>
                <c:pt idx="17">
                  <c:v>1.1024795002738752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D74-4565-B670-12209102FC2B}"/>
            </c:ext>
          </c:extLst>
        </c:ser>
        <c:ser>
          <c:idx val="1"/>
          <c:order val="3"/>
          <c:tx>
            <c:strRef>
              <c:f>Simulator!$W$2</c:f>
              <c:strCache>
                <c:ptCount val="1"/>
                <c:pt idx="0">
                  <c:v>Debt-to-GDP Allowing for Ceiling Reset in 2021 and Allowing for Modification on Indexing Rule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30FA-44F1-86E1-6C6B7E0EED06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0FA-44F1-86E1-6C6B7E0EED06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0FA-44F1-86E1-6C6B7E0EED06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010-4909-901E-5D74EAB07CF0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0FA-44F1-86E1-6C6B7E0EED06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0FA-44F1-86E1-6C6B7E0EED06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0FA-44F1-86E1-6C6B7E0EED06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0FA-44F1-86E1-6C6B7E0EED06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30FA-44F1-86E1-6C6B7E0EED06}"/>
                </c:ext>
              </c:extLst>
            </c:dLbl>
            <c:dLbl>
              <c:idx val="17"/>
              <c:layout>
                <c:manualLayout>
                  <c:x val="-3.5943459094182986E-3"/>
                  <c:y val="-3.65559179457593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30FA-44F1-86E1-6C6B7E0EED06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accent5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Simulator!$F$3:$F$20</c:f>
              <c:numCache>
                <c:formatCode>General</c:formatCode>
                <c:ptCount val="1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  <c:pt idx="8">
                  <c:v>2027</c:v>
                </c:pt>
                <c:pt idx="9">
                  <c:v>2028</c:v>
                </c:pt>
                <c:pt idx="10">
                  <c:v>2029</c:v>
                </c:pt>
                <c:pt idx="11">
                  <c:v>2030</c:v>
                </c:pt>
                <c:pt idx="12">
                  <c:v>2031</c:v>
                </c:pt>
                <c:pt idx="13">
                  <c:v>2032</c:v>
                </c:pt>
                <c:pt idx="14">
                  <c:v>2033</c:v>
                </c:pt>
                <c:pt idx="15">
                  <c:v>2034</c:v>
                </c:pt>
                <c:pt idx="16">
                  <c:v>2035</c:v>
                </c:pt>
                <c:pt idx="17">
                  <c:v>2036</c:v>
                </c:pt>
              </c:numCache>
            </c:numRef>
          </c:cat>
          <c:val>
            <c:numRef>
              <c:f>Simulator!$W$3:$W$20</c:f>
              <c:numCache>
                <c:formatCode>0.00%</c:formatCode>
                <c:ptCount val="18"/>
                <c:pt idx="0">
                  <c:v>0.75791105846997497</c:v>
                </c:pt>
                <c:pt idx="1">
                  <c:v>0.93251889653210696</c:v>
                </c:pt>
                <c:pt idx="2">
                  <c:v>1.0008926595921241</c:v>
                </c:pt>
                <c:pt idx="3">
                  <c:v>1.0754048785007839</c:v>
                </c:pt>
                <c:pt idx="4">
                  <c:v>1.1405626924342771</c:v>
                </c:pt>
                <c:pt idx="5">
                  <c:v>1.202375141076921</c:v>
                </c:pt>
                <c:pt idx="6">
                  <c:v>1.2608672754913579</c:v>
                </c:pt>
                <c:pt idx="7">
                  <c:v>1.3160628605559592</c:v>
                </c:pt>
                <c:pt idx="8">
                  <c:v>1.37016254829526</c:v>
                </c:pt>
                <c:pt idx="9">
                  <c:v>1.4231662050724807</c:v>
                </c:pt>
                <c:pt idx="10">
                  <c:v>1.4750734852722185</c:v>
                </c:pt>
                <c:pt idx="11">
                  <c:v>1.5258838291965349</c:v>
                </c:pt>
                <c:pt idx="12">
                  <c:v>1.5755964608996698</c:v>
                </c:pt>
                <c:pt idx="13">
                  <c:v>1.62421038596037</c:v>
                </c:pt>
                <c:pt idx="14">
                  <c:v>1.671724389190812</c:v>
                </c:pt>
                <c:pt idx="15">
                  <c:v>1.7181370322810603</c:v>
                </c:pt>
                <c:pt idx="16">
                  <c:v>1.7634466513779969</c:v>
                </c:pt>
                <c:pt idx="17">
                  <c:v>1.8076513545976221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010-4909-901E-5D74EAB07C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31291199"/>
        <c:axId val="951825103"/>
      </c:lineChart>
      <c:catAx>
        <c:axId val="731291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pt-BR"/>
          </a:p>
        </c:txPr>
        <c:crossAx val="951825103"/>
        <c:crosses val="autoZero"/>
        <c:auto val="1"/>
        <c:lblAlgn val="ctr"/>
        <c:lblOffset val="100"/>
        <c:noMultiLvlLbl val="0"/>
      </c:catAx>
      <c:valAx>
        <c:axId val="951825103"/>
        <c:scaling>
          <c:orientation val="minMax"/>
          <c:min val="0.5"/>
        </c:scaling>
        <c:delete val="0"/>
        <c:axPos val="l"/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pt-BR"/>
          </a:p>
        </c:txPr>
        <c:crossAx val="731291199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solidFill>
            <a:schemeClr val="bg1">
              <a:lumMod val="50000"/>
            </a:schemeClr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 b="1"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pt-BR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lineChart>
        <c:grouping val="standard"/>
        <c:varyColors val="0"/>
        <c:ser>
          <c:idx val="2"/>
          <c:order val="0"/>
          <c:tx>
            <c:strRef>
              <c:f>Simulator!$P$2</c:f>
              <c:strCache>
                <c:ptCount val="1"/>
                <c:pt idx="0">
                  <c:v>Primary Surplus with No Ceiling Reset in 2021 and No Modification on Indexing Rule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dLbls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30D-4892-9B17-CDD9A211E622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30D-4892-9B17-CDD9A211E622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30D-4892-9B17-CDD9A211E622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30D-4892-9B17-CDD9A211E622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30D-4892-9B17-CDD9A211E622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430D-4892-9B17-CDD9A211E622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430D-4892-9B17-CDD9A211E622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30D-4892-9B17-CDD9A211E62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Simulator!$F$3:$F$20</c:f>
              <c:numCache>
                <c:formatCode>General</c:formatCode>
                <c:ptCount val="1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  <c:pt idx="8">
                  <c:v>2027</c:v>
                </c:pt>
                <c:pt idx="9">
                  <c:v>2028</c:v>
                </c:pt>
                <c:pt idx="10">
                  <c:v>2029</c:v>
                </c:pt>
                <c:pt idx="11">
                  <c:v>2030</c:v>
                </c:pt>
                <c:pt idx="12">
                  <c:v>2031</c:v>
                </c:pt>
                <c:pt idx="13">
                  <c:v>2032</c:v>
                </c:pt>
                <c:pt idx="14">
                  <c:v>2033</c:v>
                </c:pt>
                <c:pt idx="15">
                  <c:v>2034</c:v>
                </c:pt>
                <c:pt idx="16">
                  <c:v>2035</c:v>
                </c:pt>
                <c:pt idx="17">
                  <c:v>2036</c:v>
                </c:pt>
              </c:numCache>
            </c:numRef>
          </c:cat>
          <c:val>
            <c:numRef>
              <c:f>Simulator!$P$3:$P$20</c:f>
              <c:numCache>
                <c:formatCode>0.00%</c:formatCode>
                <c:ptCount val="18"/>
                <c:pt idx="0">
                  <c:v>-1.3099730837977108E-2</c:v>
                </c:pt>
                <c:pt idx="1">
                  <c:v>-0.10280573778602903</c:v>
                </c:pt>
                <c:pt idx="2">
                  <c:v>-1.7072459062197148E-2</c:v>
                </c:pt>
                <c:pt idx="3">
                  <c:v>-1.3467536879313374E-2</c:v>
                </c:pt>
                <c:pt idx="4">
                  <c:v>-3.4642518424640723E-3</c:v>
                </c:pt>
                <c:pt idx="5">
                  <c:v>3.6249819366268587E-4</c:v>
                </c:pt>
                <c:pt idx="6">
                  <c:v>4.1142139153555746E-3</c:v>
                </c:pt>
                <c:pt idx="7">
                  <c:v>7.7923665836819311E-3</c:v>
                </c:pt>
                <c:pt idx="8">
                  <c:v>1.1398398611452865E-2</c:v>
                </c:pt>
                <c:pt idx="9">
                  <c:v>1.4933724128875364E-2</c:v>
                </c:pt>
                <c:pt idx="10">
                  <c:v>1.8399729538113113E-2</c:v>
                </c:pt>
                <c:pt idx="11">
                  <c:v>2.179777405697364E-2</c:v>
                </c:pt>
                <c:pt idx="12">
                  <c:v>2.5129190251934941E-2</c:v>
                </c:pt>
                <c:pt idx="13">
                  <c:v>2.8395284560720546E-2</c:v>
                </c:pt>
                <c:pt idx="14">
                  <c:v>3.1597337804627978E-2</c:v>
                </c:pt>
                <c:pt idx="15">
                  <c:v>3.4736605690811745E-2</c:v>
                </c:pt>
                <c:pt idx="16">
                  <c:v>3.7814319304717403E-2</c:v>
                </c:pt>
                <c:pt idx="17">
                  <c:v>4.0831685592860212E-2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30D-4892-9B17-CDD9A211E622}"/>
            </c:ext>
          </c:extLst>
        </c:ser>
        <c:ser>
          <c:idx val="0"/>
          <c:order val="1"/>
          <c:tx>
            <c:strRef>
              <c:f>Simulator!$R$2</c:f>
              <c:strCache>
                <c:ptCount val="1"/>
                <c:pt idx="0">
                  <c:v>Primary Surplus Allowing for Ceiling Reset in 2021 and No Modification on Indexing Rule</c:v>
                </c:pt>
              </c:strCache>
            </c:strRef>
          </c:tx>
          <c:spPr>
            <a:ln w="28575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A978-4710-BCF6-5AE4CBE462EB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A978-4710-BCF6-5AE4CBE462EB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978-4710-BCF6-5AE4CBE462EB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978-4710-BCF6-5AE4CBE462EB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A978-4710-BCF6-5AE4CBE462EB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A978-4710-BCF6-5AE4CBE462EB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A978-4710-BCF6-5AE4CBE462EB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A978-4710-BCF6-5AE4CBE462EB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A978-4710-BCF6-5AE4CBE462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rgbClr val="C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Simulator!$F$3:$F$20</c:f>
              <c:numCache>
                <c:formatCode>General</c:formatCode>
                <c:ptCount val="1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  <c:pt idx="8">
                  <c:v>2027</c:v>
                </c:pt>
                <c:pt idx="9">
                  <c:v>2028</c:v>
                </c:pt>
                <c:pt idx="10">
                  <c:v>2029</c:v>
                </c:pt>
                <c:pt idx="11">
                  <c:v>2030</c:v>
                </c:pt>
                <c:pt idx="12">
                  <c:v>2031</c:v>
                </c:pt>
                <c:pt idx="13">
                  <c:v>2032</c:v>
                </c:pt>
                <c:pt idx="14">
                  <c:v>2033</c:v>
                </c:pt>
                <c:pt idx="15">
                  <c:v>2034</c:v>
                </c:pt>
                <c:pt idx="16">
                  <c:v>2035</c:v>
                </c:pt>
                <c:pt idx="17">
                  <c:v>2036</c:v>
                </c:pt>
              </c:numCache>
            </c:numRef>
          </c:cat>
          <c:val>
            <c:numRef>
              <c:f>Simulator!$R$3:$R$20</c:f>
              <c:numCache>
                <c:formatCode>0.00%</c:formatCode>
                <c:ptCount val="18"/>
                <c:pt idx="0">
                  <c:v>-1.3099730837977108E-2</c:v>
                </c:pt>
                <c:pt idx="1">
                  <c:v>-0.10280573778602903</c:v>
                </c:pt>
                <c:pt idx="2">
                  <c:v>-5.9320181540288008E-2</c:v>
                </c:pt>
                <c:pt idx="3">
                  <c:v>-5.4886872642147533E-2</c:v>
                </c:pt>
                <c:pt idx="4">
                  <c:v>-4.4071443766811269E-2</c:v>
                </c:pt>
                <c:pt idx="5">
                  <c:v>-3.9448474281187501E-2</c:v>
                </c:pt>
                <c:pt idx="6">
                  <c:v>-3.4916151256066175E-2</c:v>
                </c:pt>
                <c:pt idx="7">
                  <c:v>-3.047269730986879E-2</c:v>
                </c:pt>
                <c:pt idx="8">
                  <c:v>-2.6116369911636073E-2</c:v>
                </c:pt>
                <c:pt idx="9">
                  <c:v>-2.1845460697682423E-2</c:v>
                </c:pt>
                <c:pt idx="10">
                  <c:v>-1.7658294801649432E-2</c:v>
                </c:pt>
                <c:pt idx="11">
                  <c:v>-1.3553230197695526E-2</c:v>
                </c:pt>
                <c:pt idx="12">
                  <c:v>-9.5286570565642492E-3</c:v>
                </c:pt>
                <c:pt idx="13">
                  <c:v>-5.5829971142786761E-3</c:v>
                </c:pt>
                <c:pt idx="14">
                  <c:v>-1.7147030532143892E-3</c:v>
                </c:pt>
                <c:pt idx="15">
                  <c:v>2.0777421046917766E-3</c:v>
                </c:pt>
                <c:pt idx="16">
                  <c:v>5.795825592835091E-3</c:v>
                </c:pt>
                <c:pt idx="17">
                  <c:v>9.4410054831716717E-3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010-4909-901E-5D74EAB07CF0}"/>
            </c:ext>
          </c:extLst>
        </c:ser>
        <c:ser>
          <c:idx val="3"/>
          <c:order val="2"/>
          <c:tx>
            <c:strRef>
              <c:f>Simulator!$Q$2</c:f>
              <c:strCache>
                <c:ptCount val="1"/>
                <c:pt idx="0">
                  <c:v>Primary Surplus with No Ceiling Reset in 2021 and Allowing for Modification on Indexing Rule</c:v>
                </c:pt>
              </c:strCache>
            </c:strRef>
          </c:tx>
          <c:spPr>
            <a:ln w="28575" cap="rnd">
              <a:solidFill>
                <a:srgbClr val="70AD47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430D-4892-9B17-CDD9A211E622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tx1"/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pt-BR"/>
                </a:p>
              </c:txPr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430D-4892-9B17-CDD9A211E622}"/>
                </c:ext>
              </c:extLst>
            </c:dLbl>
            <c:dLbl>
              <c:idx val="2"/>
              <c:layout>
                <c:manualLayout>
                  <c:x val="8.6060052909997867E-3"/>
                  <c:y val="3.23352943170465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430D-4892-9B17-CDD9A211E622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430D-4892-9B17-CDD9A211E622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430D-4892-9B17-CDD9A211E622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430D-4892-9B17-CDD9A211E622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430D-4892-9B17-CDD9A211E622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430D-4892-9B17-CDD9A211E622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430D-4892-9B17-CDD9A211E622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430D-4892-9B17-CDD9A211E62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accent6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pt-BR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Simulator!$F$3:$F$20</c:f>
              <c:numCache>
                <c:formatCode>General</c:formatCode>
                <c:ptCount val="1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  <c:pt idx="8">
                  <c:v>2027</c:v>
                </c:pt>
                <c:pt idx="9">
                  <c:v>2028</c:v>
                </c:pt>
                <c:pt idx="10">
                  <c:v>2029</c:v>
                </c:pt>
                <c:pt idx="11">
                  <c:v>2030</c:v>
                </c:pt>
                <c:pt idx="12">
                  <c:v>2031</c:v>
                </c:pt>
                <c:pt idx="13">
                  <c:v>2032</c:v>
                </c:pt>
                <c:pt idx="14">
                  <c:v>2033</c:v>
                </c:pt>
                <c:pt idx="15">
                  <c:v>2034</c:v>
                </c:pt>
                <c:pt idx="16">
                  <c:v>2035</c:v>
                </c:pt>
                <c:pt idx="17">
                  <c:v>2036</c:v>
                </c:pt>
              </c:numCache>
            </c:numRef>
          </c:cat>
          <c:val>
            <c:numRef>
              <c:f>Simulator!$Q$3:$Q$20</c:f>
              <c:numCache>
                <c:formatCode>0.00%</c:formatCode>
                <c:ptCount val="18"/>
                <c:pt idx="0">
                  <c:v>-1.3099730837977108E-2</c:v>
                </c:pt>
                <c:pt idx="1">
                  <c:v>-0.10280573778602903</c:v>
                </c:pt>
                <c:pt idx="2">
                  <c:v>-1.7072459062197148E-2</c:v>
                </c:pt>
                <c:pt idx="3">
                  <c:v>-1.3467536879313374E-2</c:v>
                </c:pt>
                <c:pt idx="4">
                  <c:v>-3.4642518424640723E-3</c:v>
                </c:pt>
                <c:pt idx="5">
                  <c:v>3.6249819366268587E-4</c:v>
                </c:pt>
                <c:pt idx="6">
                  <c:v>4.1142139153555746E-3</c:v>
                </c:pt>
                <c:pt idx="7">
                  <c:v>7.7923665836819311E-3</c:v>
                </c:pt>
                <c:pt idx="8">
                  <c:v>9.5953825975673979E-3</c:v>
                </c:pt>
                <c:pt idx="9">
                  <c:v>1.1380721983865777E-2</c:v>
                </c:pt>
                <c:pt idx="10">
                  <c:v>1.3148558042847508E-2</c:v>
                </c:pt>
                <c:pt idx="11">
                  <c:v>1.4899062375760774E-2</c:v>
                </c:pt>
                <c:pt idx="12">
                  <c:v>1.6632404901488623E-2</c:v>
                </c:pt>
                <c:pt idx="13">
                  <c:v>1.8348753873042661E-2</c:v>
                </c:pt>
                <c:pt idx="14">
                  <c:v>2.0048275893895184E-2</c:v>
                </c:pt>
                <c:pt idx="15">
                  <c:v>2.1731135934151102E-2</c:v>
                </c:pt>
                <c:pt idx="16">
                  <c:v>2.339749734656138E-2</c:v>
                </c:pt>
                <c:pt idx="17">
                  <c:v>2.5047521882379409E-2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30D-4892-9B17-CDD9A211E622}"/>
            </c:ext>
          </c:extLst>
        </c:ser>
        <c:ser>
          <c:idx val="1"/>
          <c:order val="3"/>
          <c:tx>
            <c:strRef>
              <c:f>Simulator!$S$2</c:f>
              <c:strCache>
                <c:ptCount val="1"/>
                <c:pt idx="0">
                  <c:v>Primary Surplus Allowing for Ceiling Reset in 2021 and Allowing for Modification on Indexing Rule</c:v>
                </c:pt>
              </c:strCache>
            </c:strRef>
          </c:tx>
          <c:spPr>
            <a:ln w="28575" cap="rnd">
              <a:solidFill>
                <a:srgbClr val="5B9BD5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A978-4710-BCF6-5AE4CBE462EB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A978-4710-BCF6-5AE4CBE462EB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978-4710-BCF6-5AE4CBE462EB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978-4710-BCF6-5AE4CBE462EB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978-4710-BCF6-5AE4CBE462EB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978-4710-BCF6-5AE4CBE462EB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978-4710-BCF6-5AE4CBE462EB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A978-4710-BCF6-5AE4CBE462EB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978-4710-BCF6-5AE4CBE462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accent5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pt-BR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Simulator!$F$3:$F$20</c:f>
              <c:numCache>
                <c:formatCode>General</c:formatCode>
                <c:ptCount val="1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  <c:pt idx="8">
                  <c:v>2027</c:v>
                </c:pt>
                <c:pt idx="9">
                  <c:v>2028</c:v>
                </c:pt>
                <c:pt idx="10">
                  <c:v>2029</c:v>
                </c:pt>
                <c:pt idx="11">
                  <c:v>2030</c:v>
                </c:pt>
                <c:pt idx="12">
                  <c:v>2031</c:v>
                </c:pt>
                <c:pt idx="13">
                  <c:v>2032</c:v>
                </c:pt>
                <c:pt idx="14">
                  <c:v>2033</c:v>
                </c:pt>
                <c:pt idx="15">
                  <c:v>2034</c:v>
                </c:pt>
                <c:pt idx="16">
                  <c:v>2035</c:v>
                </c:pt>
                <c:pt idx="17">
                  <c:v>2036</c:v>
                </c:pt>
              </c:numCache>
            </c:numRef>
          </c:cat>
          <c:val>
            <c:numRef>
              <c:f>Simulator!$S$3:$S$20</c:f>
              <c:numCache>
                <c:formatCode>0.00%</c:formatCode>
                <c:ptCount val="18"/>
                <c:pt idx="0">
                  <c:v>-1.3099730837977108E-2</c:v>
                </c:pt>
                <c:pt idx="1">
                  <c:v>-0.10280573778602903</c:v>
                </c:pt>
                <c:pt idx="2">
                  <c:v>-5.9320181540288008E-2</c:v>
                </c:pt>
                <c:pt idx="3">
                  <c:v>-5.4886872642147533E-2</c:v>
                </c:pt>
                <c:pt idx="4">
                  <c:v>-4.4071443766811269E-2</c:v>
                </c:pt>
                <c:pt idx="5">
                  <c:v>-3.9448474281187501E-2</c:v>
                </c:pt>
                <c:pt idx="6">
                  <c:v>-3.4916151256066175E-2</c:v>
                </c:pt>
                <c:pt idx="7">
                  <c:v>-3.047269730986879E-2</c:v>
                </c:pt>
                <c:pt idx="8">
                  <c:v>-2.8294533610752431E-2</c:v>
                </c:pt>
                <c:pt idx="9">
                  <c:v>-2.6137724457705847E-2</c:v>
                </c:pt>
                <c:pt idx="10">
                  <c:v>-2.4002060492434224E-2</c:v>
                </c:pt>
                <c:pt idx="11">
                  <c:v>-2.1887334409175063E-2</c:v>
                </c:pt>
                <c:pt idx="12">
                  <c:v>-1.9793340934575326E-2</c:v>
                </c:pt>
                <c:pt idx="13">
                  <c:v>-1.7719876807765766E-2</c:v>
                </c:pt>
                <c:pt idx="14">
                  <c:v>-1.5666740760630793E-2</c:v>
                </c:pt>
                <c:pt idx="15">
                  <c:v>-1.3633733498271655E-2</c:v>
                </c:pt>
                <c:pt idx="16">
                  <c:v>-1.1620657679661139E-2</c:v>
                </c:pt>
                <c:pt idx="17">
                  <c:v>-9.6273178984880026E-3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010-4909-901E-5D74EAB07C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31291199"/>
        <c:axId val="951825103"/>
      </c:lineChart>
      <c:catAx>
        <c:axId val="731291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pt-BR"/>
          </a:p>
        </c:txPr>
        <c:crossAx val="951825103"/>
        <c:crosses val="autoZero"/>
        <c:auto val="1"/>
        <c:lblAlgn val="ctr"/>
        <c:lblOffset val="100"/>
        <c:noMultiLvlLbl val="0"/>
      </c:catAx>
      <c:valAx>
        <c:axId val="951825103"/>
        <c:scaling>
          <c:orientation val="minMax"/>
        </c:scaling>
        <c:delete val="0"/>
        <c:axPos val="l"/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pt-BR"/>
          </a:p>
        </c:txPr>
        <c:crossAx val="7312911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solidFill>
            <a:sysClr val="window" lastClr="FFFFFF">
              <a:lumMod val="65000"/>
            </a:sysClr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pt-BR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 b="1"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pt-B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E6B2227-E256-4483-8339-BC2833F6D783}">
  <sheetPr>
    <tabColor theme="8"/>
  </sheetPr>
  <sheetViews>
    <sheetView zoomScale="88" workbookViewId="0" zoomToFit="1"/>
  </sheetViews>
  <pageMargins left="0.511811024" right="0.511811024" top="0.78740157499999996" bottom="0.78740157499999996" header="0.31496062000000002" footer="0.31496062000000002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5076BA3-373A-45AE-AC58-76FD6D89306A}">
  <sheetPr>
    <tabColor theme="8"/>
  </sheetPr>
  <sheetViews>
    <sheetView zoomScale="88" workbookViewId="0" zoomToFit="1"/>
  </sheetViews>
  <pageMargins left="0.511811024" right="0.511811024" top="0.78740157499999996" bottom="0.78740157499999996" header="0.31496062000000002" footer="0.31496062000000002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654886" cy="6018068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E192C6A-FADE-4B70-A3F6-85072650C37B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654886" cy="6018068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6EE490C0-0794-464F-90BA-63EDDF3A472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594F8-34BC-4BD4-AB8F-0AB71CCA4D42}">
  <sheetPr>
    <tabColor theme="9" tint="0.39997558519241921"/>
  </sheetPr>
  <dimension ref="A1:Z1048576"/>
  <sheetViews>
    <sheetView showGridLines="0" tabSelected="1" zoomScale="90" zoomScaleNormal="90" workbookViewId="0">
      <selection activeCell="C9" sqref="C9"/>
    </sheetView>
  </sheetViews>
  <sheetFormatPr defaultColWidth="8.85546875" defaultRowHeight="15" outlineLevelCol="1" x14ac:dyDescent="0.25"/>
  <cols>
    <col min="1" max="1" width="4.5703125" customWidth="1"/>
    <col min="2" max="2" width="55.140625" bestFit="1" customWidth="1"/>
    <col min="3" max="3" width="11.28515625" style="1" customWidth="1"/>
    <col min="4" max="4" width="16.42578125" style="1" customWidth="1"/>
    <col min="5" max="5" width="11.42578125" customWidth="1"/>
    <col min="6" max="6" width="8.85546875" style="1" customWidth="1" outlineLevel="1"/>
    <col min="7" max="7" width="13.5703125" style="1" customWidth="1" outlineLevel="1"/>
    <col min="8" max="8" width="14.7109375" style="1" customWidth="1" outlineLevel="1"/>
    <col min="9" max="9" width="20.42578125" style="1" customWidth="1" outlineLevel="1"/>
    <col min="10" max="10" width="24.140625" style="1" customWidth="1" outlineLevel="1"/>
    <col min="11" max="11" width="22.5703125" style="1" customWidth="1" outlineLevel="1"/>
    <col min="12" max="12" width="24.42578125" style="1" customWidth="1" outlineLevel="1"/>
    <col min="13" max="13" width="23.85546875" style="1" customWidth="1" outlineLevel="1"/>
    <col min="14" max="15" width="9.140625" style="1" customWidth="1" outlineLevel="1"/>
    <col min="16" max="16" width="22.5703125" style="1" customWidth="1" outlineLevel="1"/>
    <col min="17" max="17" width="24.140625" style="1" customWidth="1" outlineLevel="1"/>
    <col min="18" max="18" width="23.5703125" style="1" customWidth="1" outlineLevel="1"/>
    <col min="19" max="19" width="26.42578125" style="1" customWidth="1" outlineLevel="1"/>
    <col min="20" max="20" width="20.140625" style="1" customWidth="1" outlineLevel="1"/>
    <col min="21" max="21" width="24.140625" style="1" customWidth="1" outlineLevel="1"/>
    <col min="22" max="22" width="22.5703125" style="1" customWidth="1" outlineLevel="1"/>
    <col min="23" max="23" width="24.140625" style="1" customWidth="1" outlineLevel="1"/>
    <col min="24" max="24" width="8.85546875" customWidth="1" outlineLevel="1"/>
    <col min="25" max="25" width="8.28515625" style="34" customWidth="1" outlineLevel="1"/>
    <col min="26" max="26" width="19.28515625" style="34" customWidth="1" outlineLevel="1"/>
  </cols>
  <sheetData>
    <row r="1" spans="2:26" ht="11.25" customHeight="1" thickBot="1" x14ac:dyDescent="0.3">
      <c r="P1" s="2"/>
      <c r="Q1" s="2"/>
      <c r="R1" s="2"/>
      <c r="S1" s="2"/>
    </row>
    <row r="2" spans="2:26" ht="66" customHeight="1" thickBot="1" x14ac:dyDescent="0.3">
      <c r="B2" s="42" t="s">
        <v>44</v>
      </c>
      <c r="C2" s="43"/>
      <c r="D2" s="44"/>
      <c r="F2" s="4" t="s">
        <v>0</v>
      </c>
      <c r="G2" s="8" t="s">
        <v>5</v>
      </c>
      <c r="H2" s="8" t="s">
        <v>31</v>
      </c>
      <c r="I2" s="9" t="s">
        <v>32</v>
      </c>
      <c r="J2" s="9" t="s">
        <v>33</v>
      </c>
      <c r="K2" s="9" t="s">
        <v>35</v>
      </c>
      <c r="L2" s="9" t="s">
        <v>34</v>
      </c>
      <c r="M2" s="8" t="s">
        <v>23</v>
      </c>
      <c r="N2" s="8" t="s">
        <v>3</v>
      </c>
      <c r="O2" s="8" t="s">
        <v>4</v>
      </c>
      <c r="P2" s="10" t="s">
        <v>36</v>
      </c>
      <c r="Q2" s="10" t="s">
        <v>37</v>
      </c>
      <c r="R2" s="10" t="s">
        <v>38</v>
      </c>
      <c r="S2" s="10" t="s">
        <v>39</v>
      </c>
      <c r="T2" s="10" t="s">
        <v>40</v>
      </c>
      <c r="U2" s="10" t="s">
        <v>41</v>
      </c>
      <c r="V2" s="10" t="s">
        <v>42</v>
      </c>
      <c r="W2" s="10" t="s">
        <v>43</v>
      </c>
      <c r="Y2" s="30" t="s">
        <v>2</v>
      </c>
      <c r="Z2" s="30" t="s">
        <v>45</v>
      </c>
    </row>
    <row r="3" spans="2:26" x14ac:dyDescent="0.25">
      <c r="F3" s="1">
        <v>2019</v>
      </c>
      <c r="G3" s="16">
        <v>0.18558360569515917</v>
      </c>
      <c r="H3" s="16">
        <v>0.19868333653313627</v>
      </c>
      <c r="I3" s="6">
        <v>0.19868333653313627</v>
      </c>
      <c r="J3" s="6">
        <v>0.19868333653313627</v>
      </c>
      <c r="K3" s="6">
        <v>0.19868333653313627</v>
      </c>
      <c r="L3" s="6">
        <v>0.19868333653313627</v>
      </c>
      <c r="M3" s="12">
        <v>7257000</v>
      </c>
      <c r="N3" s="2">
        <v>4.126600517687673E-2</v>
      </c>
      <c r="O3" s="14">
        <v>1.0999999999999999E-2</v>
      </c>
      <c r="P3" s="7">
        <f>$G3-I3</f>
        <v>-1.3099730837977108E-2</v>
      </c>
      <c r="Q3" s="7">
        <f t="shared" ref="Q3:Q20" si="0">$G3-J3</f>
        <v>-1.3099730837977108E-2</v>
      </c>
      <c r="R3" s="7">
        <f t="shared" ref="R3:R20" si="1">$G3-K3</f>
        <v>-1.3099730837977108E-2</v>
      </c>
      <c r="S3" s="7">
        <f t="shared" ref="S3:S20" si="2">$G3-L3</f>
        <v>-1.3099730837977108E-2</v>
      </c>
      <c r="T3" s="13">
        <v>0.75791105846997497</v>
      </c>
      <c r="U3" s="13">
        <v>0.75791105846997497</v>
      </c>
      <c r="V3" s="13">
        <v>0.75791105846997497</v>
      </c>
      <c r="W3" s="13">
        <v>0.75791105846997497</v>
      </c>
      <c r="Y3" s="31">
        <v>4.3099999999999999E-2</v>
      </c>
      <c r="Z3" s="32">
        <v>7257000</v>
      </c>
    </row>
    <row r="4" spans="2:26" x14ac:dyDescent="0.25">
      <c r="B4" s="36" t="s">
        <v>17</v>
      </c>
      <c r="C4" s="37"/>
      <c r="D4" s="38"/>
      <c r="F4" s="1">
        <f t="shared" ref="F4:F20" si="3">F3+1</f>
        <v>2020</v>
      </c>
      <c r="G4" s="16">
        <f>C9</f>
        <v>0.17530434221397101</v>
      </c>
      <c r="H4" s="3">
        <f t="shared" ref="H4:H10" si="4">H3/(1+O4)</f>
        <v>0.20914035424540661</v>
      </c>
      <c r="I4" s="6">
        <f>$C$14*1000*(1+$Y$4)/$Z$4</f>
        <v>0.27811008000000004</v>
      </c>
      <c r="J4" s="6">
        <f t="shared" ref="J4:L4" si="5">$C$14*1000*(1+$Y$4)/$Z$4</f>
        <v>0.27811008000000004</v>
      </c>
      <c r="K4" s="6">
        <f t="shared" si="5"/>
        <v>0.27811008000000004</v>
      </c>
      <c r="L4" s="6">
        <f t="shared" si="5"/>
        <v>0.27811008000000004</v>
      </c>
      <c r="M4" s="11">
        <f t="shared" ref="M4:M20" si="6">M3*(1+O4)</f>
        <v>6894150</v>
      </c>
      <c r="N4" s="2">
        <f t="shared" ref="N4:N20" si="7">$C$20</f>
        <v>0.04</v>
      </c>
      <c r="O4" s="2">
        <f>C21</f>
        <v>-0.05</v>
      </c>
      <c r="P4" s="7">
        <f t="shared" ref="P4:P20" si="8">$G4-I4</f>
        <v>-0.10280573778602903</v>
      </c>
      <c r="Q4" s="7">
        <f t="shared" si="0"/>
        <v>-0.10280573778602903</v>
      </c>
      <c r="R4" s="7">
        <f t="shared" si="1"/>
        <v>-0.10280573778602903</v>
      </c>
      <c r="S4" s="7">
        <f t="shared" si="2"/>
        <v>-0.10280573778602903</v>
      </c>
      <c r="T4" s="7">
        <f t="shared" ref="T4:U20" si="9">T3+((1+$N4)/(1+$O4)-1)*T3-P4</f>
        <v>0.93251889653210696</v>
      </c>
      <c r="U4" s="7">
        <f t="shared" si="9"/>
        <v>0.93251889653210696</v>
      </c>
      <c r="V4" s="7">
        <f>V3+((1+$N4)/(1+$O4)-1)*V3-R4</f>
        <v>0.93251889653210696</v>
      </c>
      <c r="W4" s="7">
        <f>W3+((1+$N4)/(1+$O4)-1)*W3-S4</f>
        <v>0.93251889653210696</v>
      </c>
      <c r="Y4" s="31">
        <v>1.7600000000000001E-2</v>
      </c>
      <c r="Z4" s="32">
        <f t="shared" ref="Z4:Z20" si="10">Z3*(1+Y4)*(1+O4)</f>
        <v>7015487.04</v>
      </c>
    </row>
    <row r="5" spans="2:26" x14ac:dyDescent="0.25">
      <c r="B5" s="39"/>
      <c r="C5" s="40"/>
      <c r="D5" s="41"/>
      <c r="E5" s="5"/>
      <c r="F5" s="1">
        <f t="shared" si="3"/>
        <v>2021</v>
      </c>
      <c r="G5" s="16">
        <f>C10</f>
        <v>0.18597642855470248</v>
      </c>
      <c r="H5" s="3">
        <f t="shared" si="4"/>
        <v>0.20304888761689963</v>
      </c>
      <c r="I5" s="6">
        <f t="shared" ref="I5:I20" si="11">H5</f>
        <v>0.20304888761689963</v>
      </c>
      <c r="J5" s="6">
        <f>H5</f>
        <v>0.20304888761689963</v>
      </c>
      <c r="K5" s="6">
        <f>H5+(IF(C15="Yes",C16*1000,0))/M5</f>
        <v>0.24529661009499049</v>
      </c>
      <c r="L5" s="6">
        <f>I5+(IF(C15="Yes",C16*1000,0))/M5</f>
        <v>0.24529661009499049</v>
      </c>
      <c r="M5" s="11">
        <f t="shared" si="6"/>
        <v>7100974.5</v>
      </c>
      <c r="N5" s="2">
        <f t="shared" si="7"/>
        <v>0.04</v>
      </c>
      <c r="O5" s="2">
        <f>C22</f>
        <v>0.03</v>
      </c>
      <c r="P5" s="7">
        <f t="shared" si="8"/>
        <v>-1.7072459062197148E-2</v>
      </c>
      <c r="Q5" s="7">
        <f t="shared" si="0"/>
        <v>-1.7072459062197148E-2</v>
      </c>
      <c r="R5" s="7">
        <f t="shared" si="1"/>
        <v>-5.9320181540288008E-2</v>
      </c>
      <c r="S5" s="7">
        <f t="shared" si="2"/>
        <v>-5.9320181540288008E-2</v>
      </c>
      <c r="T5" s="7">
        <f t="shared" si="9"/>
        <v>0.95864493711403331</v>
      </c>
      <c r="U5" s="7">
        <f t="shared" si="9"/>
        <v>0.95864493711403331</v>
      </c>
      <c r="V5" s="7">
        <f t="shared" ref="V5:V20" si="12">V4+((1+$N5)/(1+$O5)-1)*V4-R5</f>
        <v>1.0008926595921241</v>
      </c>
      <c r="W5" s="7">
        <f t="shared" ref="W5:W20" si="13">W4+((1+$N5)/(1+$O5)-1)*W4-S5</f>
        <v>1.0008926595921241</v>
      </c>
      <c r="Y5" s="31">
        <v>2.35E-2</v>
      </c>
      <c r="Z5" s="32">
        <f t="shared" si="10"/>
        <v>7395761.5150032016</v>
      </c>
    </row>
    <row r="6" spans="2:26" ht="15" customHeight="1" x14ac:dyDescent="0.25">
      <c r="E6" s="5"/>
      <c r="F6" s="1">
        <f t="shared" si="3"/>
        <v>2022</v>
      </c>
      <c r="G6" s="16">
        <f>C11</f>
        <v>0.18559999999999999</v>
      </c>
      <c r="H6" s="3">
        <f t="shared" si="4"/>
        <v>0.19906753687931336</v>
      </c>
      <c r="I6" s="6">
        <f t="shared" si="11"/>
        <v>0.19906753687931336</v>
      </c>
      <c r="J6" s="6">
        <f>I6</f>
        <v>0.19906753687931336</v>
      </c>
      <c r="K6" s="6">
        <f>K5/(1+O6)</f>
        <v>0.24048687264214752</v>
      </c>
      <c r="L6" s="6">
        <f>L5/(1+O6)</f>
        <v>0.24048687264214752</v>
      </c>
      <c r="M6" s="11">
        <f t="shared" si="6"/>
        <v>7242993.9900000002</v>
      </c>
      <c r="N6" s="2">
        <f t="shared" si="7"/>
        <v>0.04</v>
      </c>
      <c r="O6" s="2">
        <f t="shared" ref="O6:O20" si="14">$C$23</f>
        <v>0.02</v>
      </c>
      <c r="P6" s="7">
        <f t="shared" si="8"/>
        <v>-1.3467536879313374E-2</v>
      </c>
      <c r="Q6" s="7">
        <f t="shared" si="0"/>
        <v>-1.3467536879313374E-2</v>
      </c>
      <c r="R6" s="7">
        <f t="shared" si="1"/>
        <v>-5.4886872642147533E-2</v>
      </c>
      <c r="S6" s="7">
        <f t="shared" si="2"/>
        <v>-5.4886872642147533E-2</v>
      </c>
      <c r="T6" s="7">
        <f t="shared" si="9"/>
        <v>0.99090943354460215</v>
      </c>
      <c r="U6" s="7">
        <f t="shared" si="9"/>
        <v>0.99090943354460215</v>
      </c>
      <c r="V6" s="7">
        <f t="shared" si="12"/>
        <v>1.0754048785007839</v>
      </c>
      <c r="W6" s="7">
        <f t="shared" si="13"/>
        <v>1.0754048785007839</v>
      </c>
      <c r="Y6" s="31">
        <v>3.4099999999999998E-2</v>
      </c>
      <c r="Z6" s="32">
        <f t="shared" si="10"/>
        <v>7800916.1223181067</v>
      </c>
    </row>
    <row r="7" spans="2:26" x14ac:dyDescent="0.25">
      <c r="B7" s="17" t="s">
        <v>16</v>
      </c>
      <c r="C7" s="4" t="s">
        <v>14</v>
      </c>
      <c r="D7" s="4" t="s">
        <v>15</v>
      </c>
      <c r="E7" s="5"/>
      <c r="F7" s="1">
        <f t="shared" si="3"/>
        <v>2023</v>
      </c>
      <c r="G7" s="16">
        <f t="shared" ref="G7:G20" si="15">$C$12</f>
        <v>0.19170000000000001</v>
      </c>
      <c r="H7" s="3">
        <f t="shared" si="4"/>
        <v>0.19516425184246408</v>
      </c>
      <c r="I7" s="6">
        <f t="shared" si="11"/>
        <v>0.19516425184246408</v>
      </c>
      <c r="J7" s="6">
        <f>I7</f>
        <v>0.19516425184246408</v>
      </c>
      <c r="K7" s="6">
        <f t="shared" ref="K7:K20" si="16">K6/(1+O7)</f>
        <v>0.23577144376681128</v>
      </c>
      <c r="L7" s="6">
        <f>L6/(1+O7)</f>
        <v>0.23577144376681128</v>
      </c>
      <c r="M7" s="11">
        <f t="shared" si="6"/>
        <v>7387853.8698000005</v>
      </c>
      <c r="N7" s="2">
        <f t="shared" si="7"/>
        <v>0.04</v>
      </c>
      <c r="O7" s="2">
        <f t="shared" si="14"/>
        <v>0.02</v>
      </c>
      <c r="P7" s="7">
        <f t="shared" si="8"/>
        <v>-3.4642518424640723E-3</v>
      </c>
      <c r="Q7" s="7">
        <f t="shared" si="0"/>
        <v>-3.4642518424640723E-3</v>
      </c>
      <c r="R7" s="7">
        <f t="shared" si="1"/>
        <v>-4.4071443766811269E-2</v>
      </c>
      <c r="S7" s="7">
        <f t="shared" si="2"/>
        <v>-4.4071443766811269E-2</v>
      </c>
      <c r="T7" s="7">
        <f t="shared" si="9"/>
        <v>1.0138032821232348</v>
      </c>
      <c r="U7" s="7">
        <f t="shared" si="9"/>
        <v>1.0138032821232348</v>
      </c>
      <c r="V7" s="7">
        <f t="shared" si="12"/>
        <v>1.1405626924342771</v>
      </c>
      <c r="W7" s="7">
        <f t="shared" si="13"/>
        <v>1.1405626924342771</v>
      </c>
      <c r="Y7" s="31">
        <v>3.5000000000000003E-2</v>
      </c>
      <c r="Z7" s="32">
        <f t="shared" si="10"/>
        <v>8235427.1503312243</v>
      </c>
    </row>
    <row r="8" spans="2:26" x14ac:dyDescent="0.25">
      <c r="E8" s="5"/>
      <c r="F8" s="1">
        <f t="shared" si="3"/>
        <v>2024</v>
      </c>
      <c r="G8" s="16">
        <f t="shared" si="15"/>
        <v>0.19170000000000001</v>
      </c>
      <c r="H8" s="3">
        <f t="shared" si="4"/>
        <v>0.19133750180633732</v>
      </c>
      <c r="I8" s="6">
        <f t="shared" si="11"/>
        <v>0.19133750180633732</v>
      </c>
      <c r="J8" s="6">
        <f>I8</f>
        <v>0.19133750180633732</v>
      </c>
      <c r="K8" s="6">
        <f t="shared" si="16"/>
        <v>0.23114847428118751</v>
      </c>
      <c r="L8" s="6">
        <f>L7/(1+O8)</f>
        <v>0.23114847428118751</v>
      </c>
      <c r="M8" s="11">
        <f t="shared" si="6"/>
        <v>7535610.9471960003</v>
      </c>
      <c r="N8" s="2">
        <f t="shared" si="7"/>
        <v>0.04</v>
      </c>
      <c r="O8" s="2">
        <f t="shared" si="14"/>
        <v>0.02</v>
      </c>
      <c r="P8" s="7">
        <f t="shared" si="8"/>
        <v>3.6249819366268587E-4</v>
      </c>
      <c r="Q8" s="7">
        <f t="shared" si="0"/>
        <v>3.6249819366268587E-4</v>
      </c>
      <c r="R8" s="7">
        <f t="shared" si="1"/>
        <v>-3.9448474281187501E-2</v>
      </c>
      <c r="S8" s="7">
        <f t="shared" si="2"/>
        <v>-3.9448474281187501E-2</v>
      </c>
      <c r="T8" s="7">
        <f t="shared" si="9"/>
        <v>1.0333192796574786</v>
      </c>
      <c r="U8" s="7">
        <f t="shared" si="9"/>
        <v>1.0333192796574786</v>
      </c>
      <c r="V8" s="7">
        <f t="shared" si="12"/>
        <v>1.202375141076921</v>
      </c>
      <c r="W8" s="7">
        <f t="shared" si="13"/>
        <v>1.202375141076921</v>
      </c>
      <c r="Y8" s="31">
        <f t="shared" ref="Y8:Y12" si="17">Y7</f>
        <v>3.5000000000000003E-2</v>
      </c>
      <c r="Z8" s="32">
        <f t="shared" si="10"/>
        <v>8694140.4426046722</v>
      </c>
    </row>
    <row r="9" spans="2:26" x14ac:dyDescent="0.25">
      <c r="B9" s="18" t="s">
        <v>6</v>
      </c>
      <c r="C9" s="25">
        <v>0.17530434221397101</v>
      </c>
      <c r="D9" s="22" t="s">
        <v>11</v>
      </c>
      <c r="E9" s="5"/>
      <c r="F9" s="1">
        <f t="shared" si="3"/>
        <v>2025</v>
      </c>
      <c r="G9" s="16">
        <f t="shared" si="15"/>
        <v>0.19170000000000001</v>
      </c>
      <c r="H9" s="3">
        <f t="shared" si="4"/>
        <v>0.18758578608464443</v>
      </c>
      <c r="I9" s="6">
        <f t="shared" si="11"/>
        <v>0.18758578608464443</v>
      </c>
      <c r="J9" s="6">
        <f>I9</f>
        <v>0.18758578608464443</v>
      </c>
      <c r="K9" s="6">
        <f t="shared" si="16"/>
        <v>0.22661615125606618</v>
      </c>
      <c r="L9" s="6">
        <f>L8/(1+O9)</f>
        <v>0.22661615125606618</v>
      </c>
      <c r="M9" s="11">
        <f t="shared" si="6"/>
        <v>7686323.1661399202</v>
      </c>
      <c r="N9" s="2">
        <f t="shared" si="7"/>
        <v>0.04</v>
      </c>
      <c r="O9" s="2">
        <f t="shared" si="14"/>
        <v>0.02</v>
      </c>
      <c r="P9" s="7">
        <f t="shared" si="8"/>
        <v>4.1142139153555746E-3</v>
      </c>
      <c r="Q9" s="7">
        <f t="shared" si="0"/>
        <v>4.1142139153555746E-3</v>
      </c>
      <c r="R9" s="7">
        <f t="shared" si="1"/>
        <v>-3.4916151256066175E-2</v>
      </c>
      <c r="S9" s="7">
        <f t="shared" si="2"/>
        <v>-3.4916151256066175E-2</v>
      </c>
      <c r="T9" s="7">
        <f t="shared" si="9"/>
        <v>1.049466228088348</v>
      </c>
      <c r="U9" s="7">
        <f t="shared" si="9"/>
        <v>1.049466228088348</v>
      </c>
      <c r="V9" s="7">
        <f t="shared" si="12"/>
        <v>1.2608672754913579</v>
      </c>
      <c r="W9" s="7">
        <f t="shared" si="13"/>
        <v>1.2608672754913579</v>
      </c>
      <c r="Y9" s="31">
        <f t="shared" si="17"/>
        <v>3.5000000000000003E-2</v>
      </c>
      <c r="Z9" s="32">
        <f t="shared" si="10"/>
        <v>9178404.0652577523</v>
      </c>
    </row>
    <row r="10" spans="2:26" ht="15" customHeight="1" x14ac:dyDescent="0.25">
      <c r="B10" s="18" t="s">
        <v>7</v>
      </c>
      <c r="C10" s="25">
        <v>0.18597642855470248</v>
      </c>
      <c r="D10" s="22" t="s">
        <v>11</v>
      </c>
      <c r="E10" s="5"/>
      <c r="F10" s="1">
        <f t="shared" si="3"/>
        <v>2026</v>
      </c>
      <c r="G10" s="16">
        <f t="shared" si="15"/>
        <v>0.19170000000000001</v>
      </c>
      <c r="H10" s="3">
        <f t="shared" si="4"/>
        <v>0.18390763341631808</v>
      </c>
      <c r="I10" s="6">
        <f t="shared" si="11"/>
        <v>0.18390763341631808</v>
      </c>
      <c r="J10" s="6">
        <f>I10</f>
        <v>0.18390763341631808</v>
      </c>
      <c r="K10" s="6">
        <f t="shared" si="16"/>
        <v>0.2221726973098688</v>
      </c>
      <c r="L10" s="6">
        <f>L9/(1+O10)</f>
        <v>0.2221726973098688</v>
      </c>
      <c r="M10" s="11">
        <f t="shared" si="6"/>
        <v>7840049.629462719</v>
      </c>
      <c r="N10" s="2">
        <f t="shared" si="7"/>
        <v>0.04</v>
      </c>
      <c r="O10" s="2">
        <f t="shared" si="14"/>
        <v>0.02</v>
      </c>
      <c r="P10" s="7">
        <f t="shared" si="8"/>
        <v>7.7923665836819311E-3</v>
      </c>
      <c r="Q10" s="7">
        <f t="shared" si="0"/>
        <v>7.7923665836819311E-3</v>
      </c>
      <c r="R10" s="7">
        <f t="shared" si="1"/>
        <v>-3.047269730986879E-2</v>
      </c>
      <c r="S10" s="7">
        <f t="shared" si="2"/>
        <v>-3.047269730986879E-2</v>
      </c>
      <c r="T10" s="7">
        <f t="shared" si="9"/>
        <v>1.0622516306828689</v>
      </c>
      <c r="U10" s="7">
        <f t="shared" si="9"/>
        <v>1.0622516306828689</v>
      </c>
      <c r="V10" s="7">
        <f t="shared" si="12"/>
        <v>1.3160628605559592</v>
      </c>
      <c r="W10" s="7">
        <f t="shared" si="13"/>
        <v>1.3160628605559592</v>
      </c>
      <c r="Y10" s="31">
        <f t="shared" si="17"/>
        <v>3.5000000000000003E-2</v>
      </c>
      <c r="Z10" s="32">
        <f t="shared" si="10"/>
        <v>9689641.1716926079</v>
      </c>
    </row>
    <row r="11" spans="2:26" x14ac:dyDescent="0.25">
      <c r="B11" s="18" t="s">
        <v>20</v>
      </c>
      <c r="C11" s="25">
        <v>0.18559999999999999</v>
      </c>
      <c r="D11" s="22" t="s">
        <v>11</v>
      </c>
      <c r="E11" s="5"/>
      <c r="F11" s="1">
        <f t="shared" si="3"/>
        <v>2027</v>
      </c>
      <c r="G11" s="16">
        <f t="shared" si="15"/>
        <v>0.19170000000000001</v>
      </c>
      <c r="H11" s="3">
        <f t="shared" ref="H11:H20" si="18">H10/(1+O11)</f>
        <v>0.18030160138854714</v>
      </c>
      <c r="I11" s="6">
        <f t="shared" si="11"/>
        <v>0.18030160138854714</v>
      </c>
      <c r="J11" s="6">
        <f>J10*IF($C$17="Yes",(1+O11*$C$18),1)/(1+O11)</f>
        <v>0.18210461740243261</v>
      </c>
      <c r="K11" s="6">
        <f t="shared" si="16"/>
        <v>0.21781636991163608</v>
      </c>
      <c r="L11" s="6">
        <f t="shared" ref="L11:L20" si="19">L10*IF($C$17="Yes",(1+O11*$C$18),1)/(1+O11)</f>
        <v>0.21999453361075244</v>
      </c>
      <c r="M11" s="11">
        <f t="shared" si="6"/>
        <v>7996850.6220519738</v>
      </c>
      <c r="N11" s="2">
        <f t="shared" si="7"/>
        <v>0.04</v>
      </c>
      <c r="O11" s="2">
        <f t="shared" si="14"/>
        <v>0.02</v>
      </c>
      <c r="P11" s="7">
        <f t="shared" si="8"/>
        <v>1.1398398611452865E-2</v>
      </c>
      <c r="Q11" s="7">
        <f t="shared" si="0"/>
        <v>9.5953825975673979E-3</v>
      </c>
      <c r="R11" s="7">
        <f t="shared" si="1"/>
        <v>-2.6116369911636073E-2</v>
      </c>
      <c r="S11" s="7">
        <f t="shared" si="2"/>
        <v>-2.8294533610752431E-2</v>
      </c>
      <c r="T11" s="7">
        <f t="shared" si="9"/>
        <v>1.071681695418139</v>
      </c>
      <c r="U11" s="7">
        <f t="shared" si="9"/>
        <v>1.0734847114320243</v>
      </c>
      <c r="V11" s="7">
        <f t="shared" si="12"/>
        <v>1.3679843845961435</v>
      </c>
      <c r="W11" s="7">
        <f t="shared" si="13"/>
        <v>1.37016254829526</v>
      </c>
      <c r="Y11" s="31">
        <f t="shared" si="17"/>
        <v>3.5000000000000003E-2</v>
      </c>
      <c r="Z11" s="32">
        <f t="shared" si="10"/>
        <v>10229354.184955886</v>
      </c>
    </row>
    <row r="12" spans="2:26" x14ac:dyDescent="0.25">
      <c r="B12" s="18" t="s">
        <v>21</v>
      </c>
      <c r="C12" s="25">
        <v>0.19170000000000001</v>
      </c>
      <c r="D12" s="22" t="s">
        <v>11</v>
      </c>
      <c r="E12" s="5"/>
      <c r="F12" s="1">
        <f t="shared" si="3"/>
        <v>2028</v>
      </c>
      <c r="G12" s="16">
        <f t="shared" si="15"/>
        <v>0.19170000000000001</v>
      </c>
      <c r="H12" s="3">
        <f t="shared" si="18"/>
        <v>0.17676627587112465</v>
      </c>
      <c r="I12" s="6">
        <f t="shared" si="11"/>
        <v>0.17676627587112465</v>
      </c>
      <c r="J12" s="6">
        <f t="shared" ref="J12:J20" si="20">J11*IF($C$17="Yes",(1+O12*$C$18),1)/(1+O12)</f>
        <v>0.18031927801613423</v>
      </c>
      <c r="K12" s="6">
        <f t="shared" si="16"/>
        <v>0.21354546069768243</v>
      </c>
      <c r="L12" s="6">
        <f t="shared" si="19"/>
        <v>0.21783772445770586</v>
      </c>
      <c r="M12" s="11">
        <f t="shared" si="6"/>
        <v>8156787.6344930138</v>
      </c>
      <c r="N12" s="2">
        <f t="shared" si="7"/>
        <v>0.04</v>
      </c>
      <c r="O12" s="2">
        <f t="shared" si="14"/>
        <v>0.02</v>
      </c>
      <c r="P12" s="7">
        <f t="shared" si="8"/>
        <v>1.4933724128875364E-2</v>
      </c>
      <c r="Q12" s="7">
        <f t="shared" si="0"/>
        <v>1.1380721983865777E-2</v>
      </c>
      <c r="R12" s="7">
        <f t="shared" si="1"/>
        <v>-2.1845460697682423E-2</v>
      </c>
      <c r="S12" s="7">
        <f t="shared" si="2"/>
        <v>-2.6137724457705847E-2</v>
      </c>
      <c r="T12" s="7">
        <f t="shared" si="9"/>
        <v>1.0777613378660897</v>
      </c>
      <c r="U12" s="7">
        <f t="shared" si="9"/>
        <v>1.0831527092801589</v>
      </c>
      <c r="V12" s="7">
        <f t="shared" si="12"/>
        <v>1.4166530685212011</v>
      </c>
      <c r="W12" s="7">
        <f t="shared" si="13"/>
        <v>1.4231662050724807</v>
      </c>
      <c r="Y12" s="31">
        <f t="shared" si="17"/>
        <v>3.5000000000000003E-2</v>
      </c>
      <c r="Z12" s="32">
        <f t="shared" si="10"/>
        <v>10799129.213057928</v>
      </c>
    </row>
    <row r="13" spans="2:26" x14ac:dyDescent="0.25">
      <c r="E13" s="5"/>
      <c r="F13" s="1">
        <f t="shared" si="3"/>
        <v>2029</v>
      </c>
      <c r="G13" s="16">
        <f t="shared" si="15"/>
        <v>0.19170000000000001</v>
      </c>
      <c r="H13" s="3">
        <f t="shared" si="18"/>
        <v>0.1733002704618869</v>
      </c>
      <c r="I13" s="6">
        <f t="shared" si="11"/>
        <v>0.1733002704618869</v>
      </c>
      <c r="J13" s="6">
        <f t="shared" si="20"/>
        <v>0.1785514419571525</v>
      </c>
      <c r="K13" s="6">
        <f t="shared" si="16"/>
        <v>0.20935829480164944</v>
      </c>
      <c r="L13" s="6">
        <f t="shared" si="19"/>
        <v>0.21570206049243423</v>
      </c>
      <c r="M13" s="11">
        <f t="shared" si="6"/>
        <v>8319923.3871828746</v>
      </c>
      <c r="N13" s="2">
        <f t="shared" si="7"/>
        <v>0.04</v>
      </c>
      <c r="O13" s="2">
        <f t="shared" si="14"/>
        <v>0.02</v>
      </c>
      <c r="P13" s="7">
        <f t="shared" si="8"/>
        <v>1.8399729538113113E-2</v>
      </c>
      <c r="Q13" s="7">
        <f t="shared" si="0"/>
        <v>1.3148558042847508E-2</v>
      </c>
      <c r="R13" s="7">
        <f t="shared" si="1"/>
        <v>-1.7658294801649432E-2</v>
      </c>
      <c r="S13" s="7">
        <f t="shared" si="2"/>
        <v>-2.4002060492434224E-2</v>
      </c>
      <c r="T13" s="7">
        <f t="shared" si="9"/>
        <v>1.0804941835802528</v>
      </c>
      <c r="U13" s="7">
        <f t="shared" si="9"/>
        <v>1.0912424396545695</v>
      </c>
      <c r="V13" s="7">
        <f t="shared" si="12"/>
        <v>1.4620888744703251</v>
      </c>
      <c r="W13" s="7">
        <f t="shared" si="13"/>
        <v>1.4750734852722185</v>
      </c>
      <c r="Y13" s="31">
        <f t="shared" ref="Y13:Y20" si="21">Y12</f>
        <v>3.5000000000000003E-2</v>
      </c>
      <c r="Z13" s="32">
        <f t="shared" si="10"/>
        <v>11400640.710225252</v>
      </c>
    </row>
    <row r="14" spans="2:26" x14ac:dyDescent="0.25">
      <c r="B14" s="18" t="s">
        <v>8</v>
      </c>
      <c r="C14" s="33">
        <v>1917.3326080320001</v>
      </c>
      <c r="D14" s="22" t="s">
        <v>12</v>
      </c>
      <c r="E14" s="5"/>
      <c r="F14" s="1">
        <f t="shared" si="3"/>
        <v>2030</v>
      </c>
      <c r="G14" s="16">
        <f t="shared" si="15"/>
        <v>0.19170000000000001</v>
      </c>
      <c r="H14" s="3">
        <f t="shared" si="18"/>
        <v>0.16990222594302637</v>
      </c>
      <c r="I14" s="6">
        <f t="shared" si="11"/>
        <v>0.16990222594302637</v>
      </c>
      <c r="J14" s="6">
        <f t="shared" si="20"/>
        <v>0.17680093762423923</v>
      </c>
      <c r="K14" s="6">
        <f t="shared" si="16"/>
        <v>0.20525323019769554</v>
      </c>
      <c r="L14" s="6">
        <f t="shared" si="19"/>
        <v>0.21358733440917507</v>
      </c>
      <c r="M14" s="11">
        <f t="shared" si="6"/>
        <v>8486321.8549265321</v>
      </c>
      <c r="N14" s="2">
        <f t="shared" si="7"/>
        <v>0.04</v>
      </c>
      <c r="O14" s="2">
        <f t="shared" si="14"/>
        <v>0.02</v>
      </c>
      <c r="P14" s="7">
        <f t="shared" si="8"/>
        <v>2.179777405697364E-2</v>
      </c>
      <c r="Q14" s="7">
        <f t="shared" si="0"/>
        <v>1.4899062375760774E-2</v>
      </c>
      <c r="R14" s="7">
        <f t="shared" si="1"/>
        <v>-1.3553230197695526E-2</v>
      </c>
      <c r="S14" s="7">
        <f t="shared" si="2"/>
        <v>-2.1887334409175063E-2</v>
      </c>
      <c r="T14" s="7">
        <f t="shared" si="9"/>
        <v>1.0798825699856369</v>
      </c>
      <c r="U14" s="7">
        <f t="shared" si="9"/>
        <v>1.0977402878602707</v>
      </c>
      <c r="V14" s="7">
        <f t="shared" si="12"/>
        <v>1.5043105139713602</v>
      </c>
      <c r="W14" s="7">
        <f t="shared" si="13"/>
        <v>1.5258838291965349</v>
      </c>
      <c r="Y14" s="31">
        <f t="shared" si="21"/>
        <v>3.5000000000000003E-2</v>
      </c>
      <c r="Z14" s="32">
        <f t="shared" si="10"/>
        <v>12035656.397784797</v>
      </c>
    </row>
    <row r="15" spans="2:26" x14ac:dyDescent="0.25">
      <c r="B15" s="19" t="s">
        <v>9</v>
      </c>
      <c r="C15" s="26" t="s">
        <v>18</v>
      </c>
      <c r="D15" s="23" t="s">
        <v>13</v>
      </c>
      <c r="E15" s="5"/>
      <c r="F15" s="1">
        <f t="shared" si="3"/>
        <v>2031</v>
      </c>
      <c r="G15" s="16">
        <f t="shared" si="15"/>
        <v>0.19170000000000001</v>
      </c>
      <c r="H15" s="3">
        <f t="shared" si="18"/>
        <v>0.16657080974806507</v>
      </c>
      <c r="I15" s="6">
        <f t="shared" si="11"/>
        <v>0.16657080974806507</v>
      </c>
      <c r="J15" s="6">
        <f t="shared" si="20"/>
        <v>0.17506759509851139</v>
      </c>
      <c r="K15" s="6">
        <f t="shared" si="16"/>
        <v>0.20122865705656426</v>
      </c>
      <c r="L15" s="6">
        <f t="shared" si="19"/>
        <v>0.21149334093457534</v>
      </c>
      <c r="M15" s="11">
        <f t="shared" si="6"/>
        <v>8656048.2920250632</v>
      </c>
      <c r="N15" s="2">
        <f t="shared" si="7"/>
        <v>0.04</v>
      </c>
      <c r="O15" s="2">
        <f t="shared" si="14"/>
        <v>0.02</v>
      </c>
      <c r="P15" s="7">
        <f t="shared" si="8"/>
        <v>2.5129190251934941E-2</v>
      </c>
      <c r="Q15" s="7">
        <f t="shared" si="0"/>
        <v>1.6632404901488623E-2</v>
      </c>
      <c r="R15" s="7">
        <f t="shared" si="1"/>
        <v>-9.5286570565642492E-3</v>
      </c>
      <c r="S15" s="7">
        <f t="shared" si="2"/>
        <v>-1.9793340934575326E-2</v>
      </c>
      <c r="T15" s="7">
        <f t="shared" si="9"/>
        <v>1.0759275477726358</v>
      </c>
      <c r="U15" s="7">
        <f t="shared" si="9"/>
        <v>1.1026322023285913</v>
      </c>
      <c r="V15" s="7">
        <f t="shared" si="12"/>
        <v>1.543335455615598</v>
      </c>
      <c r="W15" s="7">
        <f t="shared" si="13"/>
        <v>1.5755964608996698</v>
      </c>
      <c r="Y15" s="31">
        <f t="shared" si="21"/>
        <v>3.5000000000000003E-2</v>
      </c>
      <c r="Z15" s="32">
        <f t="shared" si="10"/>
        <v>12706042.459141409</v>
      </c>
    </row>
    <row r="16" spans="2:26" x14ac:dyDescent="0.25">
      <c r="B16" s="20" t="s">
        <v>10</v>
      </c>
      <c r="C16" s="27">
        <v>300</v>
      </c>
      <c r="D16" s="22" t="s">
        <v>12</v>
      </c>
      <c r="E16" s="5"/>
      <c r="F16" s="1">
        <f t="shared" si="3"/>
        <v>2032</v>
      </c>
      <c r="G16" s="16">
        <f t="shared" si="15"/>
        <v>0.19170000000000001</v>
      </c>
      <c r="H16" s="3">
        <f t="shared" si="18"/>
        <v>0.16330471543927946</v>
      </c>
      <c r="I16" s="6">
        <f t="shared" si="11"/>
        <v>0.16330471543927946</v>
      </c>
      <c r="J16" s="6">
        <f t="shared" si="20"/>
        <v>0.17335124612695735</v>
      </c>
      <c r="K16" s="6">
        <f t="shared" si="16"/>
        <v>0.19728299711427869</v>
      </c>
      <c r="L16" s="6">
        <f t="shared" si="19"/>
        <v>0.20941987680776578</v>
      </c>
      <c r="M16" s="11">
        <f t="shared" si="6"/>
        <v>8829169.2578655649</v>
      </c>
      <c r="N16" s="2">
        <f t="shared" si="7"/>
        <v>0.04</v>
      </c>
      <c r="O16" s="2">
        <f t="shared" si="14"/>
        <v>0.02</v>
      </c>
      <c r="P16" s="7">
        <f t="shared" si="8"/>
        <v>2.8395284560720546E-2</v>
      </c>
      <c r="Q16" s="7">
        <f t="shared" si="0"/>
        <v>1.8348753873042661E-2</v>
      </c>
      <c r="R16" s="7">
        <f t="shared" si="1"/>
        <v>-5.5829971142786761E-3</v>
      </c>
      <c r="S16" s="7">
        <f t="shared" si="2"/>
        <v>-1.7719876807765766E-2</v>
      </c>
      <c r="T16" s="7">
        <f t="shared" si="9"/>
        <v>1.0686288817956924</v>
      </c>
      <c r="U16" s="7">
        <f t="shared" si="9"/>
        <v>1.1059036877168935</v>
      </c>
      <c r="V16" s="7">
        <f t="shared" si="12"/>
        <v>1.579179932251751</v>
      </c>
      <c r="W16" s="7">
        <f t="shared" si="13"/>
        <v>1.62421038596037</v>
      </c>
      <c r="Y16" s="31">
        <f t="shared" si="21"/>
        <v>3.5000000000000003E-2</v>
      </c>
      <c r="Z16" s="32">
        <f t="shared" si="10"/>
        <v>13413769.024115585</v>
      </c>
    </row>
    <row r="17" spans="2:26" ht="15" customHeight="1" x14ac:dyDescent="0.25">
      <c r="B17" s="19" t="s">
        <v>29</v>
      </c>
      <c r="C17" s="26" t="s">
        <v>18</v>
      </c>
      <c r="D17" s="23" t="s">
        <v>13</v>
      </c>
      <c r="E17" s="5"/>
      <c r="F17" s="1">
        <f t="shared" si="3"/>
        <v>2033</v>
      </c>
      <c r="G17" s="16">
        <f t="shared" si="15"/>
        <v>0.19170000000000001</v>
      </c>
      <c r="H17" s="3">
        <f t="shared" si="18"/>
        <v>0.16010266219537203</v>
      </c>
      <c r="I17" s="6">
        <f t="shared" si="11"/>
        <v>0.16010266219537203</v>
      </c>
      <c r="J17" s="6">
        <f t="shared" si="20"/>
        <v>0.17165172410610482</v>
      </c>
      <c r="K17" s="6">
        <f t="shared" si="16"/>
        <v>0.1934147030532144</v>
      </c>
      <c r="L17" s="6">
        <f t="shared" si="19"/>
        <v>0.2073667407606308</v>
      </c>
      <c r="M17" s="11">
        <f t="shared" si="6"/>
        <v>9005752.6430228762</v>
      </c>
      <c r="N17" s="2">
        <f t="shared" si="7"/>
        <v>0.04</v>
      </c>
      <c r="O17" s="2">
        <f t="shared" si="14"/>
        <v>0.02</v>
      </c>
      <c r="P17" s="7">
        <f t="shared" si="8"/>
        <v>3.1597337804627978E-2</v>
      </c>
      <c r="Q17" s="7">
        <f t="shared" si="0"/>
        <v>2.0048275893895184E-2</v>
      </c>
      <c r="R17" s="7">
        <f t="shared" si="1"/>
        <v>-1.7147030532143892E-3</v>
      </c>
      <c r="S17" s="7">
        <f t="shared" si="2"/>
        <v>-1.5666740760630793E-2</v>
      </c>
      <c r="T17" s="7">
        <f t="shared" si="9"/>
        <v>1.0579850514772544</v>
      </c>
      <c r="U17" s="7">
        <f t="shared" si="9"/>
        <v>1.1075397978566628</v>
      </c>
      <c r="V17" s="7">
        <f t="shared" si="12"/>
        <v>1.6118589477020584</v>
      </c>
      <c r="W17" s="7">
        <f t="shared" si="13"/>
        <v>1.671724389190812</v>
      </c>
      <c r="Y17" s="31">
        <f t="shared" si="21"/>
        <v>3.5000000000000003E-2</v>
      </c>
      <c r="Z17" s="32">
        <f t="shared" si="10"/>
        <v>14160915.958758822</v>
      </c>
    </row>
    <row r="18" spans="2:26" x14ac:dyDescent="0.25">
      <c r="B18" s="20" t="s">
        <v>28</v>
      </c>
      <c r="C18" s="28">
        <v>0.5</v>
      </c>
      <c r="D18" s="22" t="s">
        <v>30</v>
      </c>
      <c r="F18" s="1">
        <f t="shared" si="3"/>
        <v>2034</v>
      </c>
      <c r="G18" s="16">
        <f t="shared" si="15"/>
        <v>0.19170000000000001</v>
      </c>
      <c r="H18" s="3">
        <f t="shared" si="18"/>
        <v>0.15696339430918826</v>
      </c>
      <c r="I18" s="6">
        <f t="shared" si="11"/>
        <v>0.15696339430918826</v>
      </c>
      <c r="J18" s="6">
        <f t="shared" si="20"/>
        <v>0.16996886406584891</v>
      </c>
      <c r="K18" s="6">
        <f t="shared" si="16"/>
        <v>0.18962225789530823</v>
      </c>
      <c r="L18" s="6">
        <f t="shared" si="19"/>
        <v>0.20533373349827166</v>
      </c>
      <c r="M18" s="11">
        <f t="shared" si="6"/>
        <v>9185867.6958833337</v>
      </c>
      <c r="N18" s="2">
        <f t="shared" si="7"/>
        <v>0.04</v>
      </c>
      <c r="O18" s="2">
        <f t="shared" si="14"/>
        <v>0.02</v>
      </c>
      <c r="P18" s="7">
        <f t="shared" si="8"/>
        <v>3.4736605690811745E-2</v>
      </c>
      <c r="Q18" s="7">
        <f t="shared" si="0"/>
        <v>2.1731135934151102E-2</v>
      </c>
      <c r="R18" s="7">
        <f t="shared" si="1"/>
        <v>2.0777421046917766E-3</v>
      </c>
      <c r="S18" s="7">
        <f t="shared" si="2"/>
        <v>-1.3633733498271655E-2</v>
      </c>
      <c r="T18" s="7">
        <f t="shared" si="9"/>
        <v>1.043993250717369</v>
      </c>
      <c r="U18" s="7">
        <f t="shared" si="9"/>
        <v>1.1075251285471519</v>
      </c>
      <c r="V18" s="7">
        <f t="shared" si="12"/>
        <v>1.6413862830032893</v>
      </c>
      <c r="W18" s="7">
        <f t="shared" si="13"/>
        <v>1.7181370322810603</v>
      </c>
      <c r="Y18" s="31">
        <f t="shared" si="21"/>
        <v>3.5000000000000003E-2</v>
      </c>
      <c r="Z18" s="32">
        <f t="shared" si="10"/>
        <v>14949678.977661686</v>
      </c>
    </row>
    <row r="19" spans="2:26" x14ac:dyDescent="0.25">
      <c r="F19" s="1">
        <f t="shared" si="3"/>
        <v>2035</v>
      </c>
      <c r="G19" s="16">
        <f t="shared" si="15"/>
        <v>0.19170000000000001</v>
      </c>
      <c r="H19" s="3">
        <f t="shared" si="18"/>
        <v>0.15388568069528261</v>
      </c>
      <c r="I19" s="6">
        <f t="shared" si="11"/>
        <v>0.15388568069528261</v>
      </c>
      <c r="J19" s="6">
        <f t="shared" si="20"/>
        <v>0.16830250265343863</v>
      </c>
      <c r="K19" s="6">
        <f t="shared" si="16"/>
        <v>0.18590417440716492</v>
      </c>
      <c r="L19" s="6">
        <f t="shared" si="19"/>
        <v>0.20332065767966115</v>
      </c>
      <c r="M19" s="11">
        <f t="shared" si="6"/>
        <v>9369585.0498010013</v>
      </c>
      <c r="N19" s="2">
        <f t="shared" si="7"/>
        <v>0.04</v>
      </c>
      <c r="O19" s="2">
        <f t="shared" si="14"/>
        <v>0.02</v>
      </c>
      <c r="P19" s="7">
        <f t="shared" si="8"/>
        <v>3.7814319304717403E-2</v>
      </c>
      <c r="Q19" s="7">
        <f t="shared" si="0"/>
        <v>2.339749734656138E-2</v>
      </c>
      <c r="R19" s="7">
        <f t="shared" si="1"/>
        <v>5.795825592835091E-3</v>
      </c>
      <c r="S19" s="7">
        <f t="shared" si="2"/>
        <v>-1.1620657679661139E-2</v>
      </c>
      <c r="T19" s="7">
        <f t="shared" si="9"/>
        <v>1.0266493873090705</v>
      </c>
      <c r="U19" s="7">
        <f t="shared" si="9"/>
        <v>1.1058438101917112</v>
      </c>
      <c r="V19" s="7">
        <f t="shared" si="12"/>
        <v>1.6677745021752246</v>
      </c>
      <c r="W19" s="7">
        <f t="shared" si="13"/>
        <v>1.7634466513779969</v>
      </c>
      <c r="Y19" s="31">
        <f t="shared" si="21"/>
        <v>3.5000000000000003E-2</v>
      </c>
      <c r="Z19" s="32">
        <f t="shared" si="10"/>
        <v>15782376.09671744</v>
      </c>
    </row>
    <row r="20" spans="2:26" x14ac:dyDescent="0.25">
      <c r="B20" s="18" t="s">
        <v>27</v>
      </c>
      <c r="C20" s="29">
        <v>0.04</v>
      </c>
      <c r="D20" s="23" t="s">
        <v>22</v>
      </c>
      <c r="F20" s="1">
        <f t="shared" si="3"/>
        <v>2036</v>
      </c>
      <c r="G20" s="16">
        <f t="shared" si="15"/>
        <v>0.19170000000000001</v>
      </c>
      <c r="H20" s="3">
        <f t="shared" si="18"/>
        <v>0.1508683144071398</v>
      </c>
      <c r="I20" s="6">
        <f t="shared" si="11"/>
        <v>0.1508683144071398</v>
      </c>
      <c r="J20" s="6">
        <f t="shared" si="20"/>
        <v>0.1666524781176206</v>
      </c>
      <c r="K20" s="6">
        <f t="shared" si="16"/>
        <v>0.18225899451682834</v>
      </c>
      <c r="L20" s="6">
        <f t="shared" si="19"/>
        <v>0.20132731789848801</v>
      </c>
      <c r="M20" s="11">
        <f t="shared" si="6"/>
        <v>9556976.7507970221</v>
      </c>
      <c r="N20" s="2">
        <f t="shared" si="7"/>
        <v>0.04</v>
      </c>
      <c r="O20" s="2">
        <f t="shared" si="14"/>
        <v>0.02</v>
      </c>
      <c r="P20" s="7">
        <f t="shared" si="8"/>
        <v>4.0831685592860212E-2</v>
      </c>
      <c r="Q20" s="7">
        <f t="shared" si="0"/>
        <v>2.5047521882379409E-2</v>
      </c>
      <c r="R20" s="7">
        <f t="shared" si="1"/>
        <v>9.4410054831716717E-3</v>
      </c>
      <c r="S20" s="7">
        <f t="shared" si="2"/>
        <v>-9.6273178984880026E-3</v>
      </c>
      <c r="T20" s="7">
        <f t="shared" si="9"/>
        <v>1.0059480818595254</v>
      </c>
      <c r="U20" s="7">
        <f t="shared" si="9"/>
        <v>1.1024795002738752</v>
      </c>
      <c r="V20" s="7">
        <f t="shared" si="12"/>
        <v>1.691034957519018</v>
      </c>
      <c r="W20" s="7">
        <f t="shared" si="13"/>
        <v>1.8076513545976221</v>
      </c>
      <c r="Y20" s="31">
        <f t="shared" si="21"/>
        <v>3.5000000000000003E-2</v>
      </c>
      <c r="Z20" s="32">
        <f t="shared" si="10"/>
        <v>16661454.445304601</v>
      </c>
    </row>
    <row r="21" spans="2:26" x14ac:dyDescent="0.25">
      <c r="B21" s="18" t="s">
        <v>24</v>
      </c>
      <c r="C21" s="29">
        <v>-0.05</v>
      </c>
      <c r="D21" s="23" t="s">
        <v>22</v>
      </c>
      <c r="G21" s="24" t="s">
        <v>1</v>
      </c>
    </row>
    <row r="22" spans="2:26" x14ac:dyDescent="0.25">
      <c r="B22" s="18" t="s">
        <v>25</v>
      </c>
      <c r="C22" s="29">
        <v>0.03</v>
      </c>
      <c r="D22" s="23" t="s">
        <v>22</v>
      </c>
      <c r="K22" s="3"/>
      <c r="L22" s="3"/>
    </row>
    <row r="23" spans="2:26" x14ac:dyDescent="0.25">
      <c r="B23" s="18" t="s">
        <v>26</v>
      </c>
      <c r="C23" s="29">
        <v>0.02</v>
      </c>
      <c r="D23" s="23" t="s">
        <v>22</v>
      </c>
      <c r="K23" s="3"/>
      <c r="L23" s="3"/>
      <c r="M23" s="3"/>
      <c r="Z23" s="35"/>
    </row>
    <row r="27" spans="2:26" x14ac:dyDescent="0.25">
      <c r="D27" s="21"/>
    </row>
    <row r="28" spans="2:26" x14ac:dyDescent="0.25">
      <c r="B28" s="15"/>
      <c r="D28" s="21"/>
    </row>
    <row r="29" spans="2:26" x14ac:dyDescent="0.25">
      <c r="B29" s="15"/>
      <c r="D29" s="21"/>
    </row>
    <row r="30" spans="2:26" x14ac:dyDescent="0.25">
      <c r="D30" s="21"/>
    </row>
    <row r="32" spans="2:26" x14ac:dyDescent="0.25">
      <c r="D32" s="21"/>
    </row>
    <row r="33" spans="4:4" x14ac:dyDescent="0.25">
      <c r="D33" s="21"/>
    </row>
    <row r="34" spans="4:4" x14ac:dyDescent="0.25">
      <c r="D34" s="21"/>
    </row>
    <row r="35" spans="4:4" x14ac:dyDescent="0.25">
      <c r="D35" s="21"/>
    </row>
    <row r="36" spans="4:4" x14ac:dyDescent="0.25">
      <c r="D36" s="21"/>
    </row>
    <row r="1048575" spans="1:1" x14ac:dyDescent="0.25">
      <c r="A1048575" t="s">
        <v>18</v>
      </c>
    </row>
    <row r="1048576" spans="1:1" x14ac:dyDescent="0.25">
      <c r="A1048576" t="s">
        <v>19</v>
      </c>
    </row>
  </sheetData>
  <sheetProtection algorithmName="SHA-512" hashValue="my5kJu82htGaaCNc0F3N2gdnszNjPnD1SwN29rz0caIqYRbwc5UlJTmk2xiGNbbzv7IKKUBaSqcZNg0H7qiUAg==" saltValue="Dmk58cniygmIwd8gxsfbfA==" spinCount="100000" sheet="1" selectLockedCells="1"/>
  <mergeCells count="2">
    <mergeCell ref="B4:D5"/>
    <mergeCell ref="B2:D2"/>
  </mergeCells>
  <dataValidations disablePrompts="1" count="1">
    <dataValidation type="list" allowBlank="1" showInputMessage="1" showErrorMessage="1" sqref="C15 C17" xr:uid="{BBA0996D-F3E9-48BD-9BC6-AC3DE32C5386}">
      <formula1>$A$1048575:$A$1048576</formula1>
    </dataValidation>
  </dataValidations>
  <pageMargins left="0.511811024" right="0.511811024" top="0.78740157499999996" bottom="0.78740157499999996" header="0.31496062000000002" footer="0.31496062000000002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Gráficos</vt:lpstr>
      </vt:variant>
      <vt:variant>
        <vt:i4>2</vt:i4>
      </vt:variant>
    </vt:vector>
  </HeadingPairs>
  <TitlesOfParts>
    <vt:vector size="3" baseType="lpstr">
      <vt:lpstr>Simulator</vt:lpstr>
      <vt:lpstr>Debt-to-GDP Trajectory</vt:lpstr>
      <vt:lpstr>Primary Surplus Trajectory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Ribeiro;Marco Bonomo;Cláudio Frischtak</dc:creator>
  <cp:lastModifiedBy>Paulo Ribeiro</cp:lastModifiedBy>
  <dcterms:created xsi:type="dcterms:W3CDTF">2018-07-05T17:47:02Z</dcterms:created>
  <dcterms:modified xsi:type="dcterms:W3CDTF">2020-05-12T19:43:34Z</dcterms:modified>
</cp:coreProperties>
</file>